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DC67EAE-7183-4189-9854-EF27BCD493AE}" xr6:coauthVersionLast="45" xr6:coauthVersionMax="45" xr10:uidLastSave="{00000000-0000-0000-0000-000000000000}"/>
  <bookViews>
    <workbookView xWindow="-120" yWindow="-120" windowWidth="20730" windowHeight="11160" xr2:uid="{CFE93E6A-FEE7-4376-A6AC-95A0B9501163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1" i="1" l="1"/>
  <c r="S269" i="1"/>
  <c r="T269" i="1" s="1"/>
  <c r="Q269" i="1"/>
  <c r="T268" i="1"/>
  <c r="S268" i="1"/>
  <c r="Q268" i="1"/>
  <c r="S267" i="1"/>
  <c r="T267" i="1" s="1"/>
  <c r="Q267" i="1"/>
  <c r="S266" i="1"/>
  <c r="T266" i="1" s="1"/>
  <c r="Q266" i="1"/>
  <c r="S265" i="1"/>
  <c r="T265" i="1" s="1"/>
  <c r="Q265" i="1"/>
  <c r="S264" i="1"/>
  <c r="T264" i="1" s="1"/>
  <c r="Q264" i="1"/>
  <c r="S263" i="1"/>
  <c r="T263" i="1" s="1"/>
  <c r="Q263" i="1"/>
  <c r="S262" i="1"/>
  <c r="T262" i="1" s="1"/>
  <c r="Q262" i="1"/>
  <c r="S261" i="1"/>
  <c r="T261" i="1" s="1"/>
  <c r="Q261" i="1"/>
  <c r="T260" i="1"/>
  <c r="S260" i="1"/>
  <c r="Q260" i="1"/>
  <c r="S259" i="1"/>
  <c r="T259" i="1" s="1"/>
  <c r="Q259" i="1"/>
  <c r="S258" i="1"/>
  <c r="T258" i="1" s="1"/>
  <c r="Q258" i="1"/>
  <c r="S257" i="1"/>
  <c r="T257" i="1" s="1"/>
  <c r="Q257" i="1"/>
  <c r="S256" i="1"/>
  <c r="T256" i="1" s="1"/>
  <c r="Q256" i="1"/>
  <c r="S255" i="1"/>
  <c r="T255" i="1" s="1"/>
  <c r="Q255" i="1"/>
  <c r="S254" i="1"/>
  <c r="T254" i="1" s="1"/>
  <c r="Q254" i="1"/>
  <c r="S253" i="1"/>
  <c r="T253" i="1" s="1"/>
  <c r="Q253" i="1"/>
  <c r="T252" i="1"/>
  <c r="S252" i="1"/>
  <c r="Q252" i="1"/>
  <c r="S251" i="1"/>
  <c r="T251" i="1" s="1"/>
  <c r="Q251" i="1"/>
  <c r="S250" i="1"/>
  <c r="T250" i="1" s="1"/>
  <c r="Q250" i="1"/>
  <c r="S249" i="1"/>
  <c r="T249" i="1" s="1"/>
  <c r="Q249" i="1"/>
  <c r="S248" i="1"/>
  <c r="T248" i="1" s="1"/>
  <c r="Q248" i="1"/>
  <c r="S247" i="1"/>
  <c r="T247" i="1" s="1"/>
  <c r="Q247" i="1"/>
  <c r="S246" i="1"/>
  <c r="T246" i="1" s="1"/>
  <c r="Q246" i="1"/>
  <c r="S245" i="1"/>
  <c r="T245" i="1" s="1"/>
  <c r="Q245" i="1"/>
  <c r="T244" i="1"/>
  <c r="S244" i="1"/>
  <c r="Q244" i="1"/>
  <c r="S243" i="1"/>
  <c r="T243" i="1" s="1"/>
  <c r="Q243" i="1"/>
  <c r="S242" i="1"/>
  <c r="T242" i="1" s="1"/>
  <c r="Q242" i="1"/>
  <c r="T241" i="1"/>
  <c r="S241" i="1"/>
  <c r="Q241" i="1"/>
  <c r="S240" i="1"/>
  <c r="T240" i="1" s="1"/>
  <c r="Q240" i="1"/>
  <c r="S239" i="1"/>
  <c r="T239" i="1" s="1"/>
  <c r="Q239" i="1"/>
  <c r="S238" i="1"/>
  <c r="R238" i="1"/>
  <c r="P238" i="1"/>
  <c r="O238" i="1"/>
  <c r="F238" i="1"/>
  <c r="R237" i="1"/>
  <c r="O237" i="1"/>
  <c r="T236" i="1"/>
  <c r="R236" i="1"/>
  <c r="P236" i="1"/>
  <c r="S236" i="1" s="1"/>
  <c r="O236" i="1"/>
  <c r="R235" i="1"/>
  <c r="O235" i="1"/>
  <c r="R234" i="1"/>
  <c r="P234" i="1"/>
  <c r="S234" i="1" s="1"/>
  <c r="T234" i="1" s="1"/>
  <c r="O234" i="1"/>
  <c r="R233" i="1"/>
  <c r="O233" i="1"/>
  <c r="T232" i="1"/>
  <c r="R232" i="1"/>
  <c r="P232" i="1"/>
  <c r="S232" i="1" s="1"/>
  <c r="O232" i="1"/>
  <c r="S231" i="1"/>
  <c r="T231" i="1" s="1"/>
  <c r="Q231" i="1"/>
  <c r="R230" i="1"/>
  <c r="P230" i="1"/>
  <c r="S230" i="1" s="1"/>
  <c r="T230" i="1" s="1"/>
  <c r="O230" i="1"/>
  <c r="R229" i="1"/>
  <c r="O229" i="1"/>
  <c r="R228" i="1"/>
  <c r="Q228" i="1"/>
  <c r="P228" i="1"/>
  <c r="S228" i="1" s="1"/>
  <c r="T228" i="1" s="1"/>
  <c r="R226" i="1"/>
  <c r="O226" i="1"/>
  <c r="R225" i="1"/>
  <c r="P225" i="1"/>
  <c r="R222" i="1"/>
  <c r="P222" i="1"/>
  <c r="S222" i="1" s="1"/>
  <c r="T222" i="1" s="1"/>
  <c r="O222" i="1"/>
  <c r="R221" i="1"/>
  <c r="O221" i="1"/>
  <c r="R220" i="1"/>
  <c r="Q220" i="1"/>
  <c r="P220" i="1"/>
  <c r="S220" i="1" s="1"/>
  <c r="T220" i="1" s="1"/>
  <c r="O220" i="1"/>
  <c r="R218" i="1"/>
  <c r="O218" i="1"/>
  <c r="R217" i="1"/>
  <c r="P217" i="1"/>
  <c r="S217" i="1" s="1"/>
  <c r="T217" i="1" s="1"/>
  <c r="O217" i="1"/>
  <c r="R216" i="1"/>
  <c r="O216" i="1"/>
  <c r="R215" i="1"/>
  <c r="Q215" i="1"/>
  <c r="P215" i="1"/>
  <c r="S215" i="1" s="1"/>
  <c r="T215" i="1" s="1"/>
  <c r="O215" i="1"/>
  <c r="R214" i="1"/>
  <c r="O214" i="1"/>
  <c r="R213" i="1"/>
  <c r="P213" i="1"/>
  <c r="S213" i="1" s="1"/>
  <c r="T213" i="1" s="1"/>
  <c r="O213" i="1"/>
  <c r="R212" i="1"/>
  <c r="O212" i="1"/>
  <c r="R211" i="1"/>
  <c r="P211" i="1"/>
  <c r="S211" i="1" s="1"/>
  <c r="T211" i="1" s="1"/>
  <c r="O211" i="1"/>
  <c r="R210" i="1"/>
  <c r="O210" i="1"/>
  <c r="R209" i="1"/>
  <c r="P209" i="1"/>
  <c r="S209" i="1" s="1"/>
  <c r="O209" i="1"/>
  <c r="R208" i="1"/>
  <c r="O208" i="1"/>
  <c r="R207" i="1"/>
  <c r="P207" i="1"/>
  <c r="S207" i="1" s="1"/>
  <c r="O207" i="1"/>
  <c r="R206" i="1"/>
  <c r="O206" i="1"/>
  <c r="R205" i="1"/>
  <c r="P205" i="1"/>
  <c r="S205" i="1" s="1"/>
  <c r="O205" i="1"/>
  <c r="R204" i="1"/>
  <c r="O204" i="1"/>
  <c r="R203" i="1"/>
  <c r="O203" i="1"/>
  <c r="R202" i="1"/>
  <c r="O202" i="1"/>
  <c r="R201" i="1"/>
  <c r="O201" i="1"/>
  <c r="R200" i="1"/>
  <c r="O200" i="1"/>
  <c r="R199" i="1"/>
  <c r="O199" i="1"/>
  <c r="R198" i="1"/>
  <c r="O198" i="1"/>
  <c r="R197" i="1"/>
  <c r="O197" i="1"/>
  <c r="R196" i="1"/>
  <c r="O196" i="1"/>
  <c r="R195" i="1"/>
  <c r="O195" i="1"/>
  <c r="R194" i="1"/>
  <c r="O194" i="1"/>
  <c r="R191" i="1"/>
  <c r="O191" i="1"/>
  <c r="R190" i="1"/>
  <c r="O190" i="1"/>
  <c r="R188" i="1"/>
  <c r="O188" i="1"/>
  <c r="R187" i="1"/>
  <c r="O187" i="1"/>
  <c r="R186" i="1"/>
  <c r="O186" i="1"/>
  <c r="J186" i="1"/>
  <c r="R183" i="1"/>
  <c r="O183" i="1"/>
  <c r="R182" i="1"/>
  <c r="R181" i="1"/>
  <c r="P181" i="1"/>
  <c r="S181" i="1" s="1"/>
  <c r="T181" i="1" s="1"/>
  <c r="O181" i="1"/>
  <c r="J181" i="1"/>
  <c r="R179" i="1"/>
  <c r="O179" i="1"/>
  <c r="R178" i="1"/>
  <c r="O178" i="1"/>
  <c r="R177" i="1"/>
  <c r="O177" i="1"/>
  <c r="J177" i="1"/>
  <c r="R174" i="1"/>
  <c r="P174" i="1"/>
  <c r="S174" i="1" s="1"/>
  <c r="O174" i="1"/>
  <c r="Q174" i="1" s="1"/>
  <c r="R173" i="1"/>
  <c r="P173" i="1"/>
  <c r="S173" i="1" s="1"/>
  <c r="T173" i="1" s="1"/>
  <c r="O173" i="1"/>
  <c r="Q173" i="1" s="1"/>
  <c r="R172" i="1"/>
  <c r="P172" i="1"/>
  <c r="O172" i="1"/>
  <c r="Q172" i="1" s="1"/>
  <c r="H172" i="1"/>
  <c r="R171" i="1"/>
  <c r="Q171" i="1"/>
  <c r="P171" i="1"/>
  <c r="S171" i="1" s="1"/>
  <c r="O171" i="1"/>
  <c r="H171" i="1"/>
  <c r="R170" i="1"/>
  <c r="P170" i="1"/>
  <c r="S170" i="1" s="1"/>
  <c r="T170" i="1" s="1"/>
  <c r="O170" i="1"/>
  <c r="H170" i="1"/>
  <c r="S169" i="1"/>
  <c r="R169" i="1"/>
  <c r="P169" i="1"/>
  <c r="O169" i="1"/>
  <c r="H169" i="1"/>
  <c r="R167" i="1"/>
  <c r="O167" i="1"/>
  <c r="R165" i="1"/>
  <c r="P165" i="1"/>
  <c r="S165" i="1" s="1"/>
  <c r="T165" i="1" s="1"/>
  <c r="O165" i="1"/>
  <c r="R164" i="1"/>
  <c r="O164" i="1"/>
  <c r="T163" i="1"/>
  <c r="R163" i="1"/>
  <c r="P163" i="1"/>
  <c r="S163" i="1" s="1"/>
  <c r="O163" i="1"/>
  <c r="Q163" i="1" s="1"/>
  <c r="R162" i="1"/>
  <c r="O162" i="1"/>
  <c r="R161" i="1"/>
  <c r="P161" i="1"/>
  <c r="S161" i="1" s="1"/>
  <c r="T161" i="1" s="1"/>
  <c r="O161" i="1"/>
  <c r="R160" i="1"/>
  <c r="O160" i="1"/>
  <c r="T159" i="1"/>
  <c r="R159" i="1"/>
  <c r="P159" i="1"/>
  <c r="S159" i="1" s="1"/>
  <c r="O159" i="1"/>
  <c r="R158" i="1"/>
  <c r="O158" i="1"/>
  <c r="R157" i="1"/>
  <c r="P157" i="1"/>
  <c r="S157" i="1" s="1"/>
  <c r="T157" i="1" s="1"/>
  <c r="O157" i="1"/>
  <c r="R156" i="1"/>
  <c r="O156" i="1"/>
  <c r="R155" i="1"/>
  <c r="P155" i="1"/>
  <c r="S155" i="1" s="1"/>
  <c r="T155" i="1" s="1"/>
  <c r="O155" i="1"/>
  <c r="R154" i="1"/>
  <c r="O154" i="1"/>
  <c r="R152" i="1"/>
  <c r="P152" i="1"/>
  <c r="S152" i="1" s="1"/>
  <c r="T152" i="1" s="1"/>
  <c r="O152" i="1"/>
  <c r="R151" i="1"/>
  <c r="O151" i="1"/>
  <c r="R150" i="1"/>
  <c r="P150" i="1"/>
  <c r="S150" i="1" s="1"/>
  <c r="T150" i="1" s="1"/>
  <c r="O150" i="1"/>
  <c r="R149" i="1"/>
  <c r="O149" i="1"/>
  <c r="R148" i="1"/>
  <c r="P148" i="1"/>
  <c r="O148" i="1"/>
  <c r="R144" i="1"/>
  <c r="O144" i="1"/>
  <c r="R143" i="1"/>
  <c r="O143" i="1"/>
  <c r="R142" i="1"/>
  <c r="S142" i="1" s="1"/>
  <c r="Q142" i="1"/>
  <c r="P142" i="1"/>
  <c r="O142" i="1"/>
  <c r="R141" i="1"/>
  <c r="P141" i="1"/>
  <c r="Q141" i="1" s="1"/>
  <c r="S139" i="1"/>
  <c r="T139" i="1" s="1"/>
  <c r="R139" i="1"/>
  <c r="Q139" i="1"/>
  <c r="P139" i="1"/>
  <c r="R138" i="1"/>
  <c r="P138" i="1"/>
  <c r="S138" i="1" s="1"/>
  <c r="O138" i="1"/>
  <c r="K137" i="1"/>
  <c r="K140" i="1" s="1"/>
  <c r="R135" i="1"/>
  <c r="P135" i="1"/>
  <c r="Q135" i="1" s="1"/>
  <c r="S134" i="1"/>
  <c r="R134" i="1"/>
  <c r="P134" i="1"/>
  <c r="O134" i="1"/>
  <c r="Q134" i="1" s="1"/>
  <c r="R133" i="1"/>
  <c r="R130" i="1"/>
  <c r="O130" i="1"/>
  <c r="R129" i="1"/>
  <c r="P129" i="1"/>
  <c r="S129" i="1" s="1"/>
  <c r="T129" i="1" s="1"/>
  <c r="O129" i="1"/>
  <c r="Q129" i="1" s="1"/>
  <c r="R128" i="1"/>
  <c r="P128" i="1"/>
  <c r="S128" i="1" s="1"/>
  <c r="O128" i="1"/>
  <c r="Q128" i="1" s="1"/>
  <c r="R127" i="1"/>
  <c r="P127" i="1"/>
  <c r="S127" i="1" s="1"/>
  <c r="T127" i="1" s="1"/>
  <c r="O127" i="1"/>
  <c r="Q127" i="1" s="1"/>
  <c r="R126" i="1"/>
  <c r="P126" i="1"/>
  <c r="S126" i="1" s="1"/>
  <c r="O126" i="1"/>
  <c r="Q126" i="1" s="1"/>
  <c r="R124" i="1"/>
  <c r="P124" i="1"/>
  <c r="S124" i="1" s="1"/>
  <c r="T124" i="1" s="1"/>
  <c r="O124" i="1"/>
  <c r="Q124" i="1" s="1"/>
  <c r="R123" i="1"/>
  <c r="P123" i="1"/>
  <c r="S123" i="1" s="1"/>
  <c r="O123" i="1"/>
  <c r="Q123" i="1" s="1"/>
  <c r="R122" i="1"/>
  <c r="P122" i="1"/>
  <c r="S122" i="1" s="1"/>
  <c r="T122" i="1" s="1"/>
  <c r="O122" i="1"/>
  <c r="Q122" i="1" s="1"/>
  <c r="R121" i="1"/>
  <c r="P121" i="1"/>
  <c r="S121" i="1" s="1"/>
  <c r="O121" i="1"/>
  <c r="Q121" i="1" s="1"/>
  <c r="R119" i="1"/>
  <c r="P119" i="1"/>
  <c r="S119" i="1" s="1"/>
  <c r="T119" i="1" s="1"/>
  <c r="O119" i="1"/>
  <c r="Q119" i="1" s="1"/>
  <c r="R118" i="1"/>
  <c r="P118" i="1"/>
  <c r="S118" i="1" s="1"/>
  <c r="O118" i="1"/>
  <c r="Q118" i="1" s="1"/>
  <c r="M118" i="1"/>
  <c r="L118" i="1"/>
  <c r="K118" i="1"/>
  <c r="J118" i="1"/>
  <c r="I118" i="1"/>
  <c r="H118" i="1"/>
  <c r="G118" i="1"/>
  <c r="F118" i="1"/>
  <c r="R117" i="1"/>
  <c r="P117" i="1"/>
  <c r="S117" i="1" s="1"/>
  <c r="T117" i="1" s="1"/>
  <c r="O117" i="1"/>
  <c r="Q117" i="1" s="1"/>
  <c r="R116" i="1"/>
  <c r="P116" i="1"/>
  <c r="S116" i="1" s="1"/>
  <c r="O116" i="1"/>
  <c r="Q116" i="1" s="1"/>
  <c r="R114" i="1"/>
  <c r="P114" i="1"/>
  <c r="S114" i="1" s="1"/>
  <c r="T114" i="1" s="1"/>
  <c r="O114" i="1"/>
  <c r="Q114" i="1" s="1"/>
  <c r="K114" i="1"/>
  <c r="F114" i="1"/>
  <c r="R113" i="1"/>
  <c r="P113" i="1"/>
  <c r="S113" i="1" s="1"/>
  <c r="T113" i="1" s="1"/>
  <c r="O113" i="1"/>
  <c r="R112" i="1"/>
  <c r="P112" i="1"/>
  <c r="S112" i="1" s="1"/>
  <c r="O112" i="1"/>
  <c r="Q112" i="1" s="1"/>
  <c r="R110" i="1"/>
  <c r="P110" i="1"/>
  <c r="S110" i="1" s="1"/>
  <c r="T110" i="1" s="1"/>
  <c r="O110" i="1"/>
  <c r="R109" i="1"/>
  <c r="P109" i="1"/>
  <c r="Q109" i="1" s="1"/>
  <c r="K105" i="1"/>
  <c r="O47" i="1" s="1"/>
  <c r="R101" i="1"/>
  <c r="Q101" i="1"/>
  <c r="P101" i="1"/>
  <c r="P133" i="1" s="1"/>
  <c r="R97" i="1"/>
  <c r="O97" i="1"/>
  <c r="R96" i="1"/>
  <c r="P96" i="1"/>
  <c r="S96" i="1" s="1"/>
  <c r="T96" i="1" s="1"/>
  <c r="O96" i="1"/>
  <c r="R95" i="1"/>
  <c r="O95" i="1"/>
  <c r="R94" i="1"/>
  <c r="P94" i="1"/>
  <c r="S94" i="1" s="1"/>
  <c r="T94" i="1" s="1"/>
  <c r="O94" i="1"/>
  <c r="R93" i="1"/>
  <c r="O93" i="1"/>
  <c r="R92" i="1"/>
  <c r="P92" i="1"/>
  <c r="S92" i="1" s="1"/>
  <c r="T92" i="1" s="1"/>
  <c r="O92" i="1"/>
  <c r="R91" i="1"/>
  <c r="O91" i="1"/>
  <c r="R90" i="1"/>
  <c r="P90" i="1"/>
  <c r="S90" i="1" s="1"/>
  <c r="T90" i="1" s="1"/>
  <c r="O90" i="1"/>
  <c r="R89" i="1"/>
  <c r="O89" i="1"/>
  <c r="R88" i="1"/>
  <c r="P88" i="1"/>
  <c r="S88" i="1" s="1"/>
  <c r="T88" i="1" s="1"/>
  <c r="O88" i="1"/>
  <c r="T87" i="1"/>
  <c r="S86" i="1"/>
  <c r="T86" i="1" s="1"/>
  <c r="R86" i="1"/>
  <c r="P86" i="1"/>
  <c r="Q86" i="1" s="1"/>
  <c r="I86" i="1"/>
  <c r="P85" i="1"/>
  <c r="S85" i="1" s="1"/>
  <c r="T85" i="1" s="1"/>
  <c r="R83" i="1"/>
  <c r="O83" i="1"/>
  <c r="I83" i="1"/>
  <c r="R82" i="1"/>
  <c r="P82" i="1"/>
  <c r="S82" i="1" s="1"/>
  <c r="T82" i="1" s="1"/>
  <c r="O82" i="1"/>
  <c r="R80" i="1"/>
  <c r="O80" i="1"/>
  <c r="R79" i="1"/>
  <c r="P79" i="1"/>
  <c r="S79" i="1" s="1"/>
  <c r="T79" i="1" s="1"/>
  <c r="O79" i="1"/>
  <c r="R78" i="1"/>
  <c r="O78" i="1"/>
  <c r="R77" i="1"/>
  <c r="O77" i="1"/>
  <c r="P77" i="1" s="1"/>
  <c r="S77" i="1" s="1"/>
  <c r="T77" i="1" s="1"/>
  <c r="R74" i="1"/>
  <c r="O74" i="1"/>
  <c r="R73" i="1"/>
  <c r="P73" i="1"/>
  <c r="S73" i="1" s="1"/>
  <c r="T73" i="1" s="1"/>
  <c r="O73" i="1"/>
  <c r="R72" i="1"/>
  <c r="O72" i="1"/>
  <c r="R71" i="1"/>
  <c r="P71" i="1"/>
  <c r="S71" i="1" s="1"/>
  <c r="T71" i="1" s="1"/>
  <c r="O71" i="1"/>
  <c r="R70" i="1"/>
  <c r="O70" i="1"/>
  <c r="R68" i="1"/>
  <c r="P68" i="1"/>
  <c r="S68" i="1" s="1"/>
  <c r="T68" i="1" s="1"/>
  <c r="O68" i="1"/>
  <c r="R66" i="1"/>
  <c r="O66" i="1"/>
  <c r="K66" i="1"/>
  <c r="J66" i="1"/>
  <c r="I66" i="1"/>
  <c r="H66" i="1"/>
  <c r="G66" i="1"/>
  <c r="E66" i="1"/>
  <c r="R64" i="1"/>
  <c r="O64" i="1"/>
  <c r="K64" i="1"/>
  <c r="J64" i="1"/>
  <c r="I64" i="1"/>
  <c r="H64" i="1"/>
  <c r="G64" i="1"/>
  <c r="E64" i="1"/>
  <c r="R62" i="1"/>
  <c r="S62" i="1" s="1"/>
  <c r="T62" i="1" s="1"/>
  <c r="Q62" i="1"/>
  <c r="K62" i="1"/>
  <c r="J62" i="1"/>
  <c r="I62" i="1"/>
  <c r="G62" i="1"/>
  <c r="E62" i="1"/>
  <c r="R60" i="1"/>
  <c r="O60" i="1"/>
  <c r="G60" i="1"/>
  <c r="R59" i="1"/>
  <c r="P59" i="1"/>
  <c r="Q59" i="1" s="1"/>
  <c r="G59" i="1"/>
  <c r="R58" i="1"/>
  <c r="P58" i="1"/>
  <c r="S58" i="1" s="1"/>
  <c r="T58" i="1" s="1"/>
  <c r="F58" i="1"/>
  <c r="D53" i="1"/>
  <c r="O52" i="1"/>
  <c r="H50" i="1"/>
  <c r="H49" i="1"/>
  <c r="I48" i="1"/>
  <c r="F48" i="1"/>
  <c r="P47" i="1"/>
  <c r="N47" i="1"/>
  <c r="I47" i="1"/>
  <c r="F47" i="1"/>
  <c r="O46" i="1"/>
  <c r="I45" i="1"/>
  <c r="F45" i="1"/>
  <c r="I44" i="1"/>
  <c r="F44" i="1"/>
  <c r="O43" i="1"/>
  <c r="O40" i="1"/>
  <c r="O39" i="1"/>
  <c r="O38" i="1"/>
  <c r="O37" i="1"/>
  <c r="O34" i="1"/>
  <c r="I31" i="1"/>
  <c r="F31" i="1"/>
  <c r="I30" i="1"/>
  <c r="F30" i="1"/>
  <c r="I29" i="1"/>
  <c r="F29" i="1"/>
  <c r="O28" i="1"/>
  <c r="O25" i="1"/>
  <c r="O22" i="1"/>
  <c r="Q19" i="1"/>
  <c r="O19" i="1"/>
  <c r="O16" i="1"/>
  <c r="O13" i="1"/>
  <c r="I10" i="1"/>
  <c r="F10" i="1"/>
  <c r="O8" i="1"/>
  <c r="Q205" i="1" l="1"/>
  <c r="Q209" i="1"/>
  <c r="Q213" i="1"/>
  <c r="Q217" i="1"/>
  <c r="Q222" i="1"/>
  <c r="T171" i="1"/>
  <c r="Q230" i="1"/>
  <c r="T205" i="1"/>
  <c r="Q207" i="1"/>
  <c r="T209" i="1"/>
  <c r="Q211" i="1"/>
  <c r="S101" i="1"/>
  <c r="T101" i="1" s="1"/>
  <c r="Q138" i="1"/>
  <c r="S59" i="1"/>
  <c r="T59" i="1" s="1"/>
  <c r="S133" i="1"/>
  <c r="T133" i="1" s="1"/>
  <c r="Q133" i="1"/>
  <c r="T138" i="1"/>
  <c r="S148" i="1"/>
  <c r="T148" i="1" s="1"/>
  <c r="P179" i="1"/>
  <c r="S179" i="1" s="1"/>
  <c r="T179" i="1" s="1"/>
  <c r="Q148" i="1"/>
  <c r="P177" i="1"/>
  <c r="S177" i="1" s="1"/>
  <c r="T177" i="1" s="1"/>
  <c r="P206" i="1"/>
  <c r="S206" i="1" s="1"/>
  <c r="T206" i="1" s="1"/>
  <c r="P214" i="1"/>
  <c r="S214" i="1" s="1"/>
  <c r="T214" i="1" s="1"/>
  <c r="S225" i="1"/>
  <c r="T225" i="1" s="1"/>
  <c r="Q225" i="1"/>
  <c r="P229" i="1"/>
  <c r="S229" i="1" s="1"/>
  <c r="T229" i="1" s="1"/>
  <c r="Q238" i="1"/>
  <c r="T238" i="1"/>
  <c r="Q58" i="1"/>
  <c r="P60" i="1"/>
  <c r="S60" i="1" s="1"/>
  <c r="T60" i="1" s="1"/>
  <c r="Q68" i="1"/>
  <c r="Q71" i="1"/>
  <c r="Q73" i="1"/>
  <c r="Q77" i="1"/>
  <c r="Q79" i="1"/>
  <c r="Q82" i="1"/>
  <c r="Q85" i="1"/>
  <c r="Q88" i="1"/>
  <c r="Q90" i="1"/>
  <c r="Q92" i="1"/>
  <c r="Q94" i="1"/>
  <c r="Q96" i="1"/>
  <c r="K108" i="1"/>
  <c r="S109" i="1"/>
  <c r="T109" i="1" s="1"/>
  <c r="Q110" i="1"/>
  <c r="Q113" i="1"/>
  <c r="T134" i="1"/>
  <c r="S135" i="1"/>
  <c r="T135" i="1" s="1"/>
  <c r="S141" i="1"/>
  <c r="T141" i="1" s="1"/>
  <c r="P144" i="1"/>
  <c r="S144" i="1" s="1"/>
  <c r="T144" i="1" s="1"/>
  <c r="Q150" i="1"/>
  <c r="Q155" i="1"/>
  <c r="Q159" i="1"/>
  <c r="P190" i="1"/>
  <c r="S190" i="1" s="1"/>
  <c r="T190" i="1" s="1"/>
  <c r="P196" i="1"/>
  <c r="S196" i="1" s="1"/>
  <c r="T196" i="1" s="1"/>
  <c r="P200" i="1"/>
  <c r="S200" i="1" s="1"/>
  <c r="T200" i="1" s="1"/>
  <c r="P204" i="1"/>
  <c r="S204" i="1" s="1"/>
  <c r="T204" i="1" s="1"/>
  <c r="P212" i="1"/>
  <c r="S212" i="1" s="1"/>
  <c r="T212" i="1" s="1"/>
  <c r="P221" i="1"/>
  <c r="S221" i="1" s="1"/>
  <c r="T221" i="1" s="1"/>
  <c r="Q232" i="1"/>
  <c r="Q236" i="1"/>
  <c r="P64" i="1"/>
  <c r="S64" i="1" s="1"/>
  <c r="T64" i="1" s="1"/>
  <c r="P66" i="1"/>
  <c r="S66" i="1" s="1"/>
  <c r="T66" i="1" s="1"/>
  <c r="P70" i="1"/>
  <c r="S70" i="1" s="1"/>
  <c r="T70" i="1" s="1"/>
  <c r="P72" i="1"/>
  <c r="S72" i="1" s="1"/>
  <c r="T72" i="1" s="1"/>
  <c r="P74" i="1"/>
  <c r="S74" i="1" s="1"/>
  <c r="T74" i="1" s="1"/>
  <c r="P78" i="1"/>
  <c r="S78" i="1" s="1"/>
  <c r="T78" i="1" s="1"/>
  <c r="P80" i="1"/>
  <c r="S80" i="1" s="1"/>
  <c r="T80" i="1" s="1"/>
  <c r="P89" i="1"/>
  <c r="S89" i="1" s="1"/>
  <c r="T89" i="1" s="1"/>
  <c r="P91" i="1"/>
  <c r="S91" i="1" s="1"/>
  <c r="T91" i="1" s="1"/>
  <c r="P93" i="1"/>
  <c r="S93" i="1" s="1"/>
  <c r="T93" i="1" s="1"/>
  <c r="P95" i="1"/>
  <c r="S95" i="1" s="1"/>
  <c r="T95" i="1" s="1"/>
  <c r="P97" i="1"/>
  <c r="S97" i="1" s="1"/>
  <c r="T97" i="1" s="1"/>
  <c r="T112" i="1"/>
  <c r="T116" i="1"/>
  <c r="T118" i="1"/>
  <c r="T121" i="1"/>
  <c r="T123" i="1"/>
  <c r="T126" i="1"/>
  <c r="T128" i="1"/>
  <c r="P130" i="1"/>
  <c r="Q169" i="1"/>
  <c r="T169" i="1"/>
  <c r="S172" i="1"/>
  <c r="T172" i="1" s="1"/>
  <c r="Q181" i="1"/>
  <c r="Q210" i="1"/>
  <c r="P210" i="1"/>
  <c r="S210" i="1" s="1"/>
  <c r="T210" i="1" s="1"/>
  <c r="P218" i="1"/>
  <c r="S218" i="1" s="1"/>
  <c r="T218" i="1" s="1"/>
  <c r="P83" i="1"/>
  <c r="T142" i="1"/>
  <c r="Q152" i="1"/>
  <c r="Q157" i="1"/>
  <c r="Q161" i="1"/>
  <c r="Q165" i="1"/>
  <c r="Q170" i="1"/>
  <c r="Q187" i="1"/>
  <c r="P187" i="1"/>
  <c r="S187" i="1" s="1"/>
  <c r="T187" i="1" s="1"/>
  <c r="P194" i="1"/>
  <c r="S194" i="1" s="1"/>
  <c r="T194" i="1" s="1"/>
  <c r="P198" i="1"/>
  <c r="S198" i="1" s="1"/>
  <c r="T198" i="1" s="1"/>
  <c r="P202" i="1"/>
  <c r="S202" i="1" s="1"/>
  <c r="T202" i="1" s="1"/>
  <c r="T207" i="1"/>
  <c r="P208" i="1"/>
  <c r="S208" i="1" s="1"/>
  <c r="T208" i="1" s="1"/>
  <c r="P216" i="1"/>
  <c r="S216" i="1" s="1"/>
  <c r="T216" i="1" s="1"/>
  <c r="Q234" i="1"/>
  <c r="O182" i="1"/>
  <c r="P149" i="1"/>
  <c r="Q149" i="1" s="1"/>
  <c r="P151" i="1"/>
  <c r="S151" i="1" s="1"/>
  <c r="T151" i="1" s="1"/>
  <c r="P154" i="1"/>
  <c r="S154" i="1" s="1"/>
  <c r="T154" i="1"/>
  <c r="P156" i="1"/>
  <c r="S156" i="1" s="1"/>
  <c r="T156" i="1" s="1"/>
  <c r="P158" i="1"/>
  <c r="S158" i="1" s="1"/>
  <c r="T158" i="1"/>
  <c r="P160" i="1"/>
  <c r="S160" i="1" s="1"/>
  <c r="T160" i="1" s="1"/>
  <c r="P162" i="1"/>
  <c r="S162" i="1" s="1"/>
  <c r="T162" i="1"/>
  <c r="P164" i="1"/>
  <c r="S164" i="1" s="1"/>
  <c r="T164" i="1" s="1"/>
  <c r="P167" i="1"/>
  <c r="S167" i="1" s="1"/>
  <c r="T167" i="1"/>
  <c r="T174" i="1"/>
  <c r="P226" i="1"/>
  <c r="S226" i="1" s="1"/>
  <c r="T226" i="1" s="1"/>
  <c r="P233" i="1"/>
  <c r="P235" i="1"/>
  <c r="P237" i="1"/>
  <c r="P178" i="1"/>
  <c r="P186" i="1"/>
  <c r="P188" i="1"/>
  <c r="P191" i="1"/>
  <c r="P195" i="1"/>
  <c r="P197" i="1"/>
  <c r="P199" i="1"/>
  <c r="P201" i="1"/>
  <c r="P203" i="1"/>
  <c r="Q216" i="1" l="1"/>
  <c r="Q218" i="1"/>
  <c r="Q204" i="1"/>
  <c r="Q214" i="1"/>
  <c r="Q202" i="1"/>
  <c r="Q179" i="1"/>
  <c r="S201" i="1"/>
  <c r="T201" i="1" s="1"/>
  <c r="Q201" i="1"/>
  <c r="S191" i="1"/>
  <c r="T191" i="1" s="1"/>
  <c r="Q191" i="1"/>
  <c r="Q237" i="1"/>
  <c r="S237" i="1"/>
  <c r="T237" i="1" s="1"/>
  <c r="Q198" i="1"/>
  <c r="Q200" i="1"/>
  <c r="Q160" i="1"/>
  <c r="Q151" i="1"/>
  <c r="Q144" i="1"/>
  <c r="Q64" i="1"/>
  <c r="Q97" i="1"/>
  <c r="Q95" i="1"/>
  <c r="S199" i="1"/>
  <c r="T199" i="1" s="1"/>
  <c r="Q199" i="1"/>
  <c r="S188" i="1"/>
  <c r="T188" i="1" s="1"/>
  <c r="Q188" i="1"/>
  <c r="Q235" i="1"/>
  <c r="S235" i="1"/>
  <c r="T235" i="1" s="1"/>
  <c r="Q208" i="1"/>
  <c r="Q167" i="1"/>
  <c r="Q158" i="1"/>
  <c r="P143" i="1"/>
  <c r="S130" i="1"/>
  <c r="T130" i="1" s="1"/>
  <c r="Q93" i="1"/>
  <c r="Q91" i="1"/>
  <c r="Q89" i="1"/>
  <c r="Q80" i="1"/>
  <c r="S197" i="1"/>
  <c r="T197" i="1" s="1"/>
  <c r="Q197" i="1"/>
  <c r="S186" i="1"/>
  <c r="T186" i="1" s="1"/>
  <c r="Q186" i="1"/>
  <c r="Q233" i="1"/>
  <c r="S233" i="1"/>
  <c r="T233" i="1" s="1"/>
  <c r="Q212" i="1"/>
  <c r="Q190" i="1"/>
  <c r="Q156" i="1"/>
  <c r="Q177" i="1"/>
  <c r="Q78" i="1"/>
  <c r="Q72" i="1"/>
  <c r="Q70" i="1"/>
  <c r="S203" i="1"/>
  <c r="T203" i="1" s="1"/>
  <c r="Q203" i="1"/>
  <c r="S195" i="1"/>
  <c r="T195" i="1" s="1"/>
  <c r="Q195" i="1"/>
  <c r="P182" i="1"/>
  <c r="S182" i="1" s="1"/>
  <c r="T182" i="1" s="1"/>
  <c r="S178" i="1"/>
  <c r="T178" i="1" s="1"/>
  <c r="Q178" i="1"/>
  <c r="S149" i="1"/>
  <c r="T149" i="1" s="1"/>
  <c r="P183" i="1"/>
  <c r="Q226" i="1"/>
  <c r="Q194" i="1"/>
  <c r="Q162" i="1"/>
  <c r="Q154" i="1"/>
  <c r="S83" i="1"/>
  <c r="T83" i="1" s="1"/>
  <c r="Q83" i="1"/>
  <c r="Q221" i="1"/>
  <c r="Q196" i="1"/>
  <c r="Q164" i="1"/>
  <c r="Q229" i="1"/>
  <c r="Q206" i="1"/>
  <c r="Q66" i="1"/>
  <c r="Q74" i="1"/>
  <c r="Q130" i="1"/>
  <c r="Q60" i="1"/>
  <c r="Q182" i="1" l="1"/>
  <c r="S143" i="1"/>
  <c r="T143" i="1" s="1"/>
  <c r="Q143" i="1"/>
  <c r="S183" i="1"/>
  <c r="T183" i="1" s="1"/>
  <c r="Q183" i="1"/>
</calcChain>
</file>

<file path=xl/sharedStrings.xml><?xml version="1.0" encoding="utf-8"?>
<sst xmlns="http://schemas.openxmlformats.org/spreadsheetml/2006/main" count="899" uniqueCount="400">
  <si>
    <t>ใบเสนอราคา/ใบแจ้งปริมาณงาน</t>
  </si>
  <si>
    <t xml:space="preserve">                                                           วันที่…......................................................              </t>
  </si>
  <si>
    <t xml:space="preserve">โครงกาก่อสร้างถนนลาดยางทับถนนคอนกรีต (เส้นสามแยกโรงเรียน - บ้านนาดี หมู่ที่ 11) ผิวจราจรกว้าง 4.00 เมตร ยาว 1.020 กิโลเมตร หนา 5 เซนติเมตร (รายละเอียดตามแบบขององค์การบริหารส่วนตำบลยางสักกระโพหลุ่มกำหนด) </t>
  </si>
  <si>
    <t>ชื่อผู้เสนอราคา..................................................</t>
  </si>
  <si>
    <t>เสนอราคาเมื่อวันที่..........................................</t>
  </si>
  <si>
    <t>กำหนดแล้วเสร็จ......................วัน</t>
  </si>
  <si>
    <t>กำหนดยืนราคา ......................วัน</t>
  </si>
  <si>
    <t>-</t>
  </si>
  <si>
    <t>งานซ่อมสร้างผิวทางแอสฟัลท์ติกคอนกรีต</t>
  </si>
  <si>
    <t>ระยะทาง</t>
  </si>
  <si>
    <t>กิโลเมตร</t>
  </si>
  <si>
    <t>ช่วงที่  (จาก กม.</t>
  </si>
  <si>
    <t>ถึง กม.</t>
  </si>
  <si>
    <t>=</t>
  </si>
  <si>
    <t>)</t>
  </si>
  <si>
    <t>ช่วงที่ 2 (จาก กม.</t>
  </si>
  <si>
    <t>ผิวทาง</t>
  </si>
  <si>
    <t>แอสฟัลท์ติกคอนกรีต</t>
  </si>
  <si>
    <t>กว้าง</t>
  </si>
  <si>
    <t>เมตร</t>
  </si>
  <si>
    <t>ไหล่ทาง</t>
  </si>
  <si>
    <t>กว้างข้างละ</t>
  </si>
  <si>
    <t>งานก่อสร้างถนนลาดยางเคพซีล</t>
  </si>
  <si>
    <t>เคพซีล</t>
  </si>
  <si>
    <t xml:space="preserve">งานก่อสร้างถนนคอนกรีตเสริมเหล็ก </t>
  </si>
  <si>
    <t>ผิวกว้าง</t>
  </si>
  <si>
    <t>หนา</t>
  </si>
  <si>
    <t xml:space="preserve">เมตร </t>
  </si>
  <si>
    <t>คสล.</t>
  </si>
  <si>
    <t>ลูกรัง</t>
  </si>
  <si>
    <t>งานซ่อมฟื้นฟูทางหลวงชนบทอันเนื่องมาจากเหตุภัยพิบัติ</t>
  </si>
  <si>
    <t>ช่วงที่ 1 (จาก กม.</t>
  </si>
  <si>
    <t>กว้างข้างละ      1.00</t>
  </si>
  <si>
    <t>งานเสริมผิวทางแอสฟัลท์ติกคอนกรีต</t>
  </si>
  <si>
    <t>งานฉาบผิวทางแอสฟัลท์(Slurry Seal)</t>
  </si>
  <si>
    <t>Slurry Seal</t>
  </si>
  <si>
    <t>ข้างละ</t>
  </si>
  <si>
    <t>งานซ่อมสร้างผิวทางเคพซีล</t>
  </si>
  <si>
    <t>เคพซีล ข้างละ</t>
  </si>
  <si>
    <r>
      <rPr>
        <sz val="16"/>
        <color indexed="9"/>
        <rFont val="CordiaUPC"/>
        <family val="2"/>
      </rPr>
      <t>,</t>
    </r>
    <r>
      <rPr>
        <sz val="16"/>
        <rFont val="CordiaUPC"/>
        <family val="2"/>
        <charset val="222"/>
      </rPr>
      <t>-</t>
    </r>
  </si>
  <si>
    <t>งานเสริมผิวถนนลาดยาง</t>
  </si>
  <si>
    <t xml:space="preserve">กว้างข้างละ      </t>
  </si>
  <si>
    <t>รางระบายน้ำ คสล.</t>
  </si>
  <si>
    <t>งานรางระบายน้ำ คสล.แบบรางตื้น(RC.GUTTER)</t>
  </si>
  <si>
    <t>ความยาว</t>
  </si>
  <si>
    <t>ประมาณราคาวันที่</t>
  </si>
  <si>
    <t>ลำดับที่</t>
  </si>
  <si>
    <t>รายการ</t>
  </si>
  <si>
    <t>หน่วย</t>
  </si>
  <si>
    <t>ปริมาณ</t>
  </si>
  <si>
    <t>ค่างานต้นทุน(บาท)</t>
  </si>
  <si>
    <t>Factor  F</t>
  </si>
  <si>
    <t>ราคาประเมิน(บาท)</t>
  </si>
  <si>
    <t>ราคาต่อหน่วย</t>
  </si>
  <si>
    <t>รวม</t>
  </si>
  <si>
    <t>ประเภทงานทาง</t>
  </si>
  <si>
    <t>งานรื้อย้าย</t>
  </si>
  <si>
    <t>งานกรุยทางถางป่า</t>
  </si>
  <si>
    <t>(</t>
  </si>
  <si>
    <t>ตร.ม.</t>
  </si>
  <si>
    <t>งานรื้อผิวจราจรลาดยางเดิม (</t>
  </si>
  <si>
    <t>ความหนา</t>
  </si>
  <si>
    <t>ซม.)</t>
  </si>
  <si>
    <t>งานรื้อผิวจราจร   คสล. เดิม (</t>
  </si>
  <si>
    <t xml:space="preserve">งานรื้อท่อลอดเหลี่ยมเดิม </t>
  </si>
  <si>
    <t>1.4.1</t>
  </si>
  <si>
    <t>ที่  กม.</t>
  </si>
  <si>
    <t>ขนาด</t>
  </si>
  <si>
    <t>เหมาจ่าย</t>
  </si>
  <si>
    <t xml:space="preserve">งานรื้อถอนสะพาน คสล.เดิม </t>
  </si>
  <si>
    <t>1.5.1</t>
  </si>
  <si>
    <t>ขนาดกว้าง</t>
  </si>
  <si>
    <t xml:space="preserve">งานรื้อถอน สะพานไม้.เดิม </t>
  </si>
  <si>
    <t>1.6.1</t>
  </si>
  <si>
    <t>งานดิน</t>
  </si>
  <si>
    <t>งานปรับเกลี่ยแต่งและบดอัดคันทางเดิม</t>
  </si>
  <si>
    <t>(ลูกรัง)</t>
  </si>
  <si>
    <t>งานตัดขึ้นรูปคันทาง</t>
  </si>
  <si>
    <t>2.2.1</t>
  </si>
  <si>
    <t>งานดินตัด</t>
  </si>
  <si>
    <t>ลบ.ม.</t>
  </si>
  <si>
    <t>2.2.2</t>
  </si>
  <si>
    <t>งานขุดตัดหินผุ</t>
  </si>
  <si>
    <t>2.2.3</t>
  </si>
  <si>
    <t>งานขุดตัดหินแข็ง</t>
  </si>
  <si>
    <t>2.2.4</t>
  </si>
  <si>
    <t>งานขุดวัสดุไม่เหมาะสม</t>
  </si>
  <si>
    <t>2.2.5</t>
  </si>
  <si>
    <t>งานตัดแต่งขั้นบันได</t>
  </si>
  <si>
    <t>งานถมคันทาง</t>
  </si>
  <si>
    <t>2.3.1</t>
  </si>
  <si>
    <t>งานดินถม</t>
  </si>
  <si>
    <t>2.3.1(1)</t>
  </si>
  <si>
    <t>งานดินถม วัสดุจากงานดินตัด</t>
  </si>
  <si>
    <t>2.3.1(2)</t>
  </si>
  <si>
    <t>งานดินถม วัสดุจากแหล่งนอกโครงการ</t>
  </si>
  <si>
    <t>2.3.2</t>
  </si>
  <si>
    <t>งานทรายถม</t>
  </si>
  <si>
    <t xml:space="preserve"> </t>
  </si>
  <si>
    <t>2.3.3</t>
  </si>
  <si>
    <t>งานวัสดุคัดเลือก</t>
  </si>
  <si>
    <t>งานรองพื้นทาง</t>
  </si>
  <si>
    <t>3.1.1</t>
  </si>
  <si>
    <t>งานรองพื้นทางลูกรัง</t>
  </si>
  <si>
    <t>3.1.2</t>
  </si>
  <si>
    <t>งานรองพื้นทางดินซีเมนต์ (ปริมาณปูนซีเมนต์ ร้อยละ.</t>
  </si>
  <si>
    <t>งานพื้นทาง</t>
  </si>
  <si>
    <t>3.2.1</t>
  </si>
  <si>
    <t>งานพื้นทางหินคลุก</t>
  </si>
  <si>
    <t>3.2.2</t>
  </si>
  <si>
    <t>งานพื้นทางดินซีเมนต์  (ปริมาณปูนซีเมนต์ ร้อยละ</t>
  </si>
  <si>
    <t>3.2.3</t>
  </si>
  <si>
    <t>งานปรับปรุงชั้นพื้นทางเดิม(งานบำรุงรักษาทาง)</t>
  </si>
  <si>
    <t>3.2.3(1)</t>
  </si>
  <si>
    <t>งานปรับเกลี่ยแต่งคันทางเดิม</t>
  </si>
  <si>
    <t>3.2.3(2)</t>
  </si>
  <si>
    <t>พื้นทางหินคลุกปรับระดับ(หลวม)บนพื้นทางเดิม</t>
  </si>
  <si>
    <t>3.2.3(3)</t>
  </si>
  <si>
    <t>พื้นทางลูกรังปรับระดับ(หลวม)บนพื้นทางเดิม</t>
  </si>
  <si>
    <t>3.2.3(4)</t>
  </si>
  <si>
    <t>Deep  Patch</t>
  </si>
  <si>
    <t>(สำหรับงานฉาบผิว SS.)</t>
  </si>
  <si>
    <t>3.2.3(5)</t>
  </si>
  <si>
    <t>Skin  Patch</t>
  </si>
  <si>
    <t>3.2.3(6)</t>
  </si>
  <si>
    <t>(สำหรับงานเสริมผิว AC.)</t>
  </si>
  <si>
    <t>3.2.3(7)</t>
  </si>
  <si>
    <t>3.2.3(8)</t>
  </si>
  <si>
    <t>Pavement In-Place Recycling(กรณีเสริมหินคลุกบนพื้นทางเดิม)</t>
  </si>
  <si>
    <t>3.2.3(9)</t>
  </si>
  <si>
    <t>Pavement In-Place Recycling(กรณีเสริมลูกรังบนพื้นทางเดิม)</t>
  </si>
  <si>
    <t>3.2.4</t>
  </si>
  <si>
    <t>งานทรายหยาบอัดแน่น(รองผิวทาง คสล. ด้วยแรงงานคน)</t>
  </si>
  <si>
    <t>งานผิวทางและไหล่ทาง</t>
  </si>
  <si>
    <t>งานผิวทาง</t>
  </si>
  <si>
    <t>PRIME  COAT  &amp;  TACK  COAT   สำหรับผิวทาง</t>
  </si>
  <si>
    <t>PRIME  COAT</t>
  </si>
  <si>
    <t>TACK  COAT</t>
  </si>
  <si>
    <t>งานผิวทาง  Cape  Seal</t>
  </si>
  <si>
    <t xml:space="preserve">งานผิวทาง  Asphaltic concrete  </t>
  </si>
  <si>
    <t>งานผิวทางแอสฟัลติกคอนกรีตชั้น  Wearing Course</t>
  </si>
  <si>
    <t xml:space="preserve">ความหนา </t>
  </si>
  <si>
    <t>ซม.</t>
  </si>
  <si>
    <t>บนผิว</t>
  </si>
  <si>
    <t>งานผิวทางแอสฟัลติกคอนกรีตชั้น  Binder Course</t>
  </si>
  <si>
    <t>4.1.3(2.1)</t>
  </si>
  <si>
    <t>4.1.3(2.2)</t>
  </si>
  <si>
    <t>4.1.4</t>
  </si>
  <si>
    <t xml:space="preserve">งานผิวทางคอนกรีตเสริมเหล็ก กว้าง 4.00 ม.  ความหนา </t>
  </si>
  <si>
    <t>4.1.4(1)</t>
  </si>
  <si>
    <t xml:space="preserve">งานผิวทางคอนกรีตเสริมเหล็ก </t>
  </si>
  <si>
    <t>4.1.4(2)</t>
  </si>
  <si>
    <t>Expansion  Joint</t>
  </si>
  <si>
    <t>ม.</t>
  </si>
  <si>
    <t>4.1.4(3)</t>
  </si>
  <si>
    <t>Contraction  Joint</t>
  </si>
  <si>
    <t>@</t>
  </si>
  <si>
    <t>4.1.5</t>
  </si>
  <si>
    <t xml:space="preserve">งานผิวทางคอนกรีตเสริมเหล็ก กว้าง 5.00 ม.  ความหนา </t>
  </si>
  <si>
    <t>4.1.5(1)</t>
  </si>
  <si>
    <t>เสริมเหล็ก RB.6 mm.@0.40 m. x RB.9mm.0.30 มม.</t>
  </si>
  <si>
    <t>4.1.5(2)</t>
  </si>
  <si>
    <t>4.1.5(3)</t>
  </si>
  <si>
    <t>4.1.5(4)</t>
  </si>
  <si>
    <t xml:space="preserve"> Longitudinal  Joint</t>
  </si>
  <si>
    <t>4.1.6</t>
  </si>
  <si>
    <t xml:space="preserve">งานผิวทางคอนกรีตเสริมเหล็ก กว้าง 6.00 ม.  ความหนา </t>
  </si>
  <si>
    <t>4.1.6(1)</t>
  </si>
  <si>
    <t>4.1.6(2)</t>
  </si>
  <si>
    <t>4.1.6(3)</t>
  </si>
  <si>
    <t>4.1.6(4)</t>
  </si>
  <si>
    <t>4.1.7</t>
  </si>
  <si>
    <t>4.1.7(1)</t>
  </si>
  <si>
    <t>4.1.7(2)</t>
  </si>
  <si>
    <t>4.1.7(3)</t>
  </si>
  <si>
    <t>4.1.7(4)</t>
  </si>
  <si>
    <t>4.1.8</t>
  </si>
  <si>
    <t>งานผิวทาง Slurry Seal</t>
  </si>
  <si>
    <t>งานไหล่ทาง</t>
  </si>
  <si>
    <t>4.2.1</t>
  </si>
  <si>
    <t>PRIME  COAT  &amp;  TACK  COAT   สำหรับไหล่ทาง</t>
  </si>
  <si>
    <t>4.2.1(1)</t>
  </si>
  <si>
    <t>4.2.2(2)</t>
  </si>
  <si>
    <t>4.2.2</t>
  </si>
  <si>
    <t>งานไหล่ทาง  Cape  Seal</t>
  </si>
  <si>
    <t>4.2.3</t>
  </si>
  <si>
    <t xml:space="preserve">งานไหล่ทาง  Asphaltic concrete  </t>
  </si>
  <si>
    <t>4.2.3(1)</t>
  </si>
  <si>
    <t>งานไหล่ทางแอสฟัลติกคอนกรีตชั้น  Wearing Course</t>
  </si>
  <si>
    <t>4.2.3(1.1)</t>
  </si>
  <si>
    <t>4.2.3(1.2)</t>
  </si>
  <si>
    <t>4.2.3(2)</t>
  </si>
  <si>
    <t>งานไหล่ทางแอสฟัลติกคอนกรีตชั้น  Binder Course</t>
  </si>
  <si>
    <t>4.2.3(2.1)</t>
  </si>
  <si>
    <t>4.2.3(2.2)</t>
  </si>
  <si>
    <t>4.2.8</t>
  </si>
  <si>
    <t>งานไหล่ทาง Slurry Seal</t>
  </si>
  <si>
    <t>4.2.9</t>
  </si>
  <si>
    <t>งานไหล่ทางลูกรัง</t>
  </si>
  <si>
    <t>งานเบ็ดเตล็ด</t>
  </si>
  <si>
    <t>งานระบบระบายน้ำ</t>
  </si>
  <si>
    <t>5.1.1</t>
  </si>
  <si>
    <t xml:space="preserve">งานท่อระบายน้ำ คสล. ชนิดกลม </t>
  </si>
  <si>
    <t>5.1.1(1)</t>
  </si>
  <si>
    <t xml:space="preserve">ท่อลอดกลม คสล. ขนาด </t>
  </si>
  <si>
    <t>f</t>
  </si>
  <si>
    <t>สำหรับทางเชื่อม</t>
  </si>
  <si>
    <t>5.1.1(2)</t>
  </si>
  <si>
    <t>5.1.1(3)</t>
  </si>
  <si>
    <t>5.1.1(4)</t>
  </si>
  <si>
    <t>5.1.1(5)</t>
  </si>
  <si>
    <t>5.1.2</t>
  </si>
  <si>
    <t>งานกำแพง คสล. ปากท่อ</t>
  </si>
  <si>
    <t>5.1.2(1)</t>
  </si>
  <si>
    <t xml:space="preserve">สำหรับท่อกลมขนาด </t>
  </si>
  <si>
    <t>แถว   -</t>
  </si>
  <si>
    <t>ด้าน</t>
  </si>
  <si>
    <t>5.1.2(2)</t>
  </si>
  <si>
    <t>สำหรับท่อกลมขนาด</t>
  </si>
  <si>
    <t>5.1.2(3)</t>
  </si>
  <si>
    <t>5.1.2(4)</t>
  </si>
  <si>
    <t>5.1.2(5)</t>
  </si>
  <si>
    <t>5.1.2(6)</t>
  </si>
  <si>
    <t>5.1.2(7)</t>
  </si>
  <si>
    <t>5.1.2(8)</t>
  </si>
  <si>
    <t>5.1.2(9)</t>
  </si>
  <si>
    <t>5.1.2(10)</t>
  </si>
  <si>
    <t>5.1.2(11)</t>
  </si>
  <si>
    <t>5.1.2(12)</t>
  </si>
  <si>
    <t>5.1.3</t>
  </si>
  <si>
    <t>5.1.3(1)</t>
  </si>
  <si>
    <t>แบบรูปตัววี</t>
  </si>
  <si>
    <t>5.1.3(2)</t>
  </si>
  <si>
    <t>แบบตัวยู กว้าง 0.50 ม. พร้อมฝาปิด คสล.</t>
  </si>
  <si>
    <t>5.1.3(2.1)</t>
  </si>
  <si>
    <t>รางขนาด</t>
  </si>
  <si>
    <t>ลึกเฉลี่ย</t>
  </si>
  <si>
    <t>(ช่วงความลึก 0.71-1.00 ม.)</t>
  </si>
  <si>
    <t>5.1.3(2.2)</t>
  </si>
  <si>
    <t>(ช่วงความลึก 0.51-0.70 ม.)</t>
  </si>
  <si>
    <t>5.1.3(2.3)</t>
  </si>
  <si>
    <t>(ช่วงความลึก 0.31-0.50 ม.)</t>
  </si>
  <si>
    <t>5.1.3(2.4)</t>
  </si>
  <si>
    <t>(ช่วงความลึก 0.30 ม.)</t>
  </si>
  <si>
    <t>5.1.3(2.5)</t>
  </si>
  <si>
    <t xml:space="preserve">ฝาปิด คสล. ขนาด </t>
  </si>
  <si>
    <t>x</t>
  </si>
  <si>
    <t>ฝา</t>
  </si>
  <si>
    <t>5.1.3(3)</t>
  </si>
  <si>
    <t>แบบรางตื้น(RC.GUTTER)</t>
  </si>
  <si>
    <t>5.1.4</t>
  </si>
  <si>
    <t>งานบ่อพักน้ำ คสล. ขนาด 0.80 x 0.80 ม.</t>
  </si>
  <si>
    <t>5.1.4(1)</t>
  </si>
  <si>
    <t xml:space="preserve">บ่อพักน้ำ คสล.ระหว่างรางระบายน้ำ คสล.แบบตัวยู สำหรับท่อ คสล. </t>
  </si>
  <si>
    <t>5.1.4(1.1)</t>
  </si>
  <si>
    <t>บ่อพักน้ำ คสล.</t>
  </si>
  <si>
    <t>Hav.</t>
  </si>
  <si>
    <t>บ่อ</t>
  </si>
  <si>
    <t>5.1.4(1.2)</t>
  </si>
  <si>
    <t xml:space="preserve">ฝาปิดตะแกรงเหล็ก ขนาด </t>
  </si>
  <si>
    <t>5.1.4(1.3)</t>
  </si>
  <si>
    <t>ท่อ คสล.</t>
  </si>
  <si>
    <t>5.1.4(2)</t>
  </si>
  <si>
    <t>5.1.4(2.1)</t>
  </si>
  <si>
    <t>5.1.4(2.2)</t>
  </si>
  <si>
    <t>5.1.4(2.3)</t>
  </si>
  <si>
    <t>5.1.5</t>
  </si>
  <si>
    <t xml:space="preserve">งานบ่อพักน้ำ คสล. ขนาด 0.85 x 0.60 ม. </t>
  </si>
  <si>
    <t>5.1.5(1)</t>
  </si>
  <si>
    <t>บ่อพักน้ำ คสล.ระหว่างรางระบายน้ำ คสล.แบบรางตื้น สำหรับ ท่อ คสล.</t>
  </si>
  <si>
    <t>5.1.5(1.1)</t>
  </si>
  <si>
    <t>5.1.5(1.2)</t>
  </si>
  <si>
    <t>5.1.5(1.3)</t>
  </si>
  <si>
    <t>งานปลูกหญ้า</t>
  </si>
  <si>
    <t>5.2.1</t>
  </si>
  <si>
    <t>แบบ ปักแถว</t>
  </si>
  <si>
    <t>5.2.2</t>
  </si>
  <si>
    <t>แบบ ปูแผ่น</t>
  </si>
  <si>
    <t>งานเครื่องหมายจราจร</t>
  </si>
  <si>
    <t>5.3.1</t>
  </si>
  <si>
    <t>งานป้ายจราจร  ใช้แผ่นสะท้อนแสงตาม มาตรฐาน.........................</t>
  </si>
  <si>
    <t>ป้ายจราจรแบบ บ.1</t>
  </si>
  <si>
    <t>ชุด</t>
  </si>
  <si>
    <t>ป้ายจราจรแบบ บ.2</t>
  </si>
  <si>
    <t>ป้ายจราจรแบบ บ (บ.3-บ.36)</t>
  </si>
  <si>
    <t>ป้ายจราจรแบบ ต (ต.1-ต.60,ต.62,ต.75)</t>
  </si>
  <si>
    <t>ป้ายจราจรแบบ ต.61</t>
  </si>
  <si>
    <t>ป้ายจราจรแบบ ต.63+ต.66</t>
  </si>
  <si>
    <t>ป้ายจราจรแบบ ต (ต.64,ต.67)</t>
  </si>
  <si>
    <t>ป้ายจราจรแบบ ต (ต.65,ต.68,ต.70)</t>
  </si>
  <si>
    <t>ป้ายจราจรแบบ ต (ต.69)</t>
  </si>
  <si>
    <t>ป้ายจราจรแบบ ต (ต.71-ต.73)</t>
  </si>
  <si>
    <t>ป้ายจราจรแบบ ต.74</t>
  </si>
  <si>
    <t>ป้ายจราจรแบบ ต.76</t>
  </si>
  <si>
    <t>ป้ายจราจรแบบ ต.77</t>
  </si>
  <si>
    <t>ป้ายจราจรแบบ ต.78</t>
  </si>
  <si>
    <t>ป้ายจราจรแบบ (ต.2,ต.5,ต.6,ต.10)+ต.76</t>
  </si>
  <si>
    <t>ป้ายจราจรแบบ น.1_ทช</t>
  </si>
  <si>
    <t>ป้ายจราจรแบบ น.2(1 แผ่นป้าย)</t>
  </si>
  <si>
    <t>ป้ายจราจรแบบ น.2(2 แผ่นป้าย)</t>
  </si>
  <si>
    <t>ป้ายจราจรแบบ น.2(3 แผ่นป้าย)</t>
  </si>
  <si>
    <t>ป้ายจราจรแบบ น.3(1 แผ่นป้าย)</t>
  </si>
  <si>
    <t>ป้ายจราจรแบบ น.4</t>
  </si>
  <si>
    <t>ป้ายจราจรแบบ น.5</t>
  </si>
  <si>
    <t>ป้ายแนะนำหัว-ท้าย (น.1_ทล+น.1_ทช+2*(น.7-น.20)) รวม 4 แผ่นป้าย)</t>
  </si>
  <si>
    <t>ป้ายแนะนำหัว-ท้าย (น.1_ทช+น.1_ทช+2*(น.7-น.20)) รวม 4 แผ่นป้าย)</t>
  </si>
  <si>
    <t>ป้ายแนะนำหัว-ท้าย (น.1_ทช+1*(น.7-น.20)) รวม 2 แผ่นป้าย)</t>
  </si>
  <si>
    <t>5.3.2</t>
  </si>
  <si>
    <t>งานหลักนำโค้ง หลักกิโลเมตร หลักเขตทาง</t>
  </si>
  <si>
    <t>5.3.2(1)</t>
  </si>
  <si>
    <t xml:space="preserve">หลักนำโค้ง </t>
  </si>
  <si>
    <t>หลัก</t>
  </si>
  <si>
    <t>5.3.2(2)</t>
  </si>
  <si>
    <t>หลักกิโลเมตร</t>
  </si>
  <si>
    <t>5.3.2(3)</t>
  </si>
  <si>
    <t>หลักเขตทาง</t>
  </si>
  <si>
    <t>5.3.3</t>
  </si>
  <si>
    <t>งานเครื่องหมายจราจรบนผิวทาง</t>
  </si>
  <si>
    <t>5.3.3(1)</t>
  </si>
  <si>
    <t>สีเหลือง กว้าง 0.12 เมตร</t>
  </si>
  <si>
    <t>5.3.3(1.1)</t>
  </si>
  <si>
    <t>สี Thermoplastic</t>
  </si>
  <si>
    <t>5.3.3(1.2)</t>
  </si>
  <si>
    <t>สี Traffic Paint</t>
  </si>
  <si>
    <t>5.3.3(2)</t>
  </si>
  <si>
    <t>สีขาว กว้าง 0.10 เมตร</t>
  </si>
  <si>
    <t>5.3.3(2.1)</t>
  </si>
  <si>
    <t>5.3.3(2.2)</t>
  </si>
  <si>
    <t>5.3.3(3)</t>
  </si>
  <si>
    <t>ทางม้าลายคนเดินข้าม</t>
  </si>
  <si>
    <t>5.3.4</t>
  </si>
  <si>
    <t xml:space="preserve">หมุดสะท้อนแสง </t>
  </si>
  <si>
    <t>5.3.4(1)</t>
  </si>
  <si>
    <t>ชนิดทิศทางเดียว</t>
  </si>
  <si>
    <t>5.3.4(2)</t>
  </si>
  <si>
    <t>ชนิดสองทิศทาง</t>
  </si>
  <si>
    <t>Rumble  Strip</t>
  </si>
  <si>
    <t>Timber  Barricade</t>
  </si>
  <si>
    <t>Guard rail</t>
  </si>
  <si>
    <t>งาน Concrete Slope Protection</t>
  </si>
  <si>
    <t xml:space="preserve">Approach Slab  </t>
  </si>
  <si>
    <t>งานไฟฟ้าแสงสว่าง</t>
  </si>
  <si>
    <t>งานเสาไฟฟ้าแสงสว่างและอุปกรณ์ประกอบ</t>
  </si>
  <si>
    <t>6.1.1</t>
  </si>
  <si>
    <t>เสาไฟสูง        9.00        เมตร กิ่งเดี่ยว</t>
  </si>
  <si>
    <t>งานดวงโคมและอุปกรณ์ประกอบ</t>
  </si>
  <si>
    <t>6.2.1</t>
  </si>
  <si>
    <t>โคมไฟถนนขนาดกำลัง..........วัตต์  ชนิด.................</t>
  </si>
  <si>
    <t>งานฐานรากของเสาไฟฟ้าแสงสว่าง และอุปกรณ์ประกอบ</t>
  </si>
  <si>
    <t>ตู้ควบคุมไฟถนนพร้อมอุปกรณ์ประกอบ</t>
  </si>
  <si>
    <t>กล่องดึงสาย บ่อพักสาย และอุปกรณ์ประกอบ</t>
  </si>
  <si>
    <t>สายไฟฟ้า</t>
  </si>
  <si>
    <t>6.6.1</t>
  </si>
  <si>
    <t>สายไฟชนิด NYY</t>
  </si>
  <si>
    <t>6.6.1(1)</t>
  </si>
  <si>
    <t>สายไฟชนิด NYY ขนาด.......................ตร.มม.</t>
  </si>
  <si>
    <t>6.6.1(2)</t>
  </si>
  <si>
    <t>6.6.2</t>
  </si>
  <si>
    <t>สายไฟชนิด THW</t>
  </si>
  <si>
    <t>6.6.2(1)</t>
  </si>
  <si>
    <t>สายไฟชนิด THW ขนาด.......................ตร.มม.</t>
  </si>
  <si>
    <t>6.6.2(2)</t>
  </si>
  <si>
    <t>ท่อร้อยสายไฟฟ้า</t>
  </si>
  <si>
    <t>6.7.1</t>
  </si>
  <si>
    <t>ท่อร้อยสายไฟฟ้า ชนิด HDPE และอุปกรณ์ประกอบ</t>
  </si>
  <si>
    <t>6.7.1(1)</t>
  </si>
  <si>
    <t>ขนาดเส้นผ่านศูนย์กลาง...............มม.</t>
  </si>
  <si>
    <t>6.7.1(2)</t>
  </si>
  <si>
    <t>6.7.2</t>
  </si>
  <si>
    <t>ท่อร้อยสายไฟฟ้า ชนิด RSC และอุปกรณ์ประกอบ</t>
  </si>
  <si>
    <t>6.7.2(1)</t>
  </si>
  <si>
    <t>6.7.2(2)</t>
  </si>
  <si>
    <t>6.7.3</t>
  </si>
  <si>
    <t>ท่อร้อยสายไฟฟ้า ชนิด IMC และอุปกรณ์ประกอบ</t>
  </si>
  <si>
    <t>6.7.3(1)</t>
  </si>
  <si>
    <t>6.7.3(2)</t>
  </si>
  <si>
    <t>6.7.4</t>
  </si>
  <si>
    <t>ท่อร้อยสายไฟฟ้า ชนิด PVC และอุปกรณ์ประกอบ</t>
  </si>
  <si>
    <t>6.7.4(1)</t>
  </si>
  <si>
    <t>6.7.4(2)</t>
  </si>
  <si>
    <t>สัญญาณไฟกระพริบพลังงานแสงอาทิตย์ ขนาดดวงโคม ............... มม.</t>
  </si>
  <si>
    <t xml:space="preserve">         </t>
  </si>
  <si>
    <t/>
  </si>
  <si>
    <t>งานทั่วไป</t>
  </si>
  <si>
    <t>งานติดตั้งป้ายมาตรฐาน อบต.</t>
  </si>
  <si>
    <t>ป้าย</t>
  </si>
  <si>
    <t>รวมค่างานต้นทุนงานทาง</t>
  </si>
  <si>
    <t>เป็นเงินค่างานประเมินสำหรับงานทาง</t>
  </si>
  <si>
    <t>(ตัวอักษร)</t>
  </si>
  <si>
    <t xml:space="preserve">   (ลงชื่อ)........................................................................ผู้เสนอราคา</t>
  </si>
  <si>
    <t xml:space="preserve">                      (...........................................................)</t>
  </si>
  <si>
    <t xml:space="preserve">                ตำแหน่ง.....................................................</t>
  </si>
  <si>
    <t>1.1.1</t>
  </si>
  <si>
    <t>1.1.1(1)</t>
  </si>
  <si>
    <t>1.1.1(2)</t>
  </si>
  <si>
    <t>1.1.2</t>
  </si>
  <si>
    <t>1.1.2(1)</t>
  </si>
  <si>
    <t>1.1.3(2)</t>
  </si>
  <si>
    <t>1.1.2(1.1)</t>
  </si>
  <si>
    <t>1.1.2(1.2)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</si>
</sst>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00"/>
    <numFmt numFmtId="188" formatCode="0\+000.000"/>
    <numFmt numFmtId="189" formatCode="_-* #,##0.000_-;\-* #,##0.000_-;_-* &quot;-&quot;??_-;_-@_-"/>
    <numFmt numFmtId="190" formatCode="[$-107041E]d\ mmmm\ yyyy;@"/>
    <numFmt numFmtId="191" formatCode="_-* #,##0.0000_-;\-* #,##0.00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CordiaUPC"/>
      <family val="2"/>
      <charset val="222"/>
    </font>
    <font>
      <sz val="16"/>
      <name val="CordiaUPC"/>
      <family val="2"/>
      <charset val="222"/>
    </font>
    <font>
      <b/>
      <sz val="16"/>
      <name val="CordiaUPC"/>
      <family val="2"/>
      <charset val="222"/>
    </font>
    <font>
      <sz val="16"/>
      <name val="Cordia New"/>
      <family val="2"/>
    </font>
    <font>
      <sz val="16"/>
      <name val="CordiaUPC"/>
      <family val="2"/>
    </font>
    <font>
      <sz val="16"/>
      <color indexed="9"/>
      <name val="CordiaUPC"/>
      <family val="2"/>
    </font>
    <font>
      <b/>
      <sz val="14"/>
      <name val="CordiaUPC"/>
      <family val="2"/>
      <charset val="222"/>
    </font>
    <font>
      <sz val="14"/>
      <name val="Symbol"/>
      <family val="1"/>
      <charset val="2"/>
    </font>
    <font>
      <sz val="14"/>
      <name val="CordiaUPC"/>
      <family val="2"/>
      <charset val="222"/>
    </font>
    <font>
      <sz val="14"/>
      <name val="AngsanaUPC"/>
      <family val="1"/>
      <charset val="222"/>
    </font>
    <font>
      <sz val="14"/>
      <color indexed="10"/>
      <name val="CordiaUPC"/>
      <family val="2"/>
      <charset val="222"/>
    </font>
    <font>
      <sz val="14"/>
      <color indexed="8"/>
      <name val="CordiaUPC"/>
      <family val="2"/>
      <charset val="222"/>
    </font>
    <font>
      <b/>
      <sz val="16"/>
      <color indexed="10"/>
      <name val="CordiaUPC"/>
      <family val="2"/>
      <charset val="222"/>
    </font>
    <font>
      <b/>
      <u val="singleAccounting"/>
      <sz val="16"/>
      <name val="CordiaUPC"/>
      <family val="2"/>
      <charset val="222"/>
    </font>
    <font>
      <b/>
      <sz val="16"/>
      <name val="TH SarabunIT๙"/>
      <family val="2"/>
    </font>
    <font>
      <b/>
      <u/>
      <sz val="16"/>
      <name val="TH SarabunIT๙"/>
      <family val="2"/>
    </font>
    <font>
      <b/>
      <sz val="16"/>
      <name val="TH SarabunIT๙"/>
      <family val="2"/>
      <charset val="222"/>
    </font>
    <font>
      <sz val="16"/>
      <name val="TH SarabunIT๙"/>
      <family val="2"/>
      <charset val="222"/>
    </font>
    <font>
      <sz val="16"/>
      <name val="Angsana New"/>
      <family val="1"/>
    </font>
    <font>
      <b/>
      <sz val="16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/>
    <xf numFmtId="43" fontId="4" fillId="0" borderId="0" xfId="2" applyNumberFormat="1" applyFont="1"/>
    <xf numFmtId="0" fontId="4" fillId="0" borderId="0" xfId="2" applyFont="1" applyAlignment="1">
      <alignment horizontal="right"/>
    </xf>
    <xf numFmtId="187" fontId="4" fillId="0" borderId="0" xfId="2" applyNumberFormat="1" applyFont="1"/>
    <xf numFmtId="188" fontId="4" fillId="0" borderId="0" xfId="2" applyNumberFormat="1" applyFont="1"/>
    <xf numFmtId="0" fontId="5" fillId="0" borderId="0" xfId="2" applyFont="1"/>
    <xf numFmtId="189" fontId="4" fillId="0" borderId="0" xfId="2" applyNumberFormat="1" applyFont="1"/>
    <xf numFmtId="188" fontId="4" fillId="0" borderId="0" xfId="2" applyNumberFormat="1" applyFont="1" applyAlignment="1">
      <alignment horizontal="center"/>
    </xf>
    <xf numFmtId="43" fontId="4" fillId="3" borderId="1" xfId="1" applyFont="1" applyFill="1" applyBorder="1" applyAlignment="1">
      <alignment horizontal="center"/>
    </xf>
    <xf numFmtId="43" fontId="4" fillId="3" borderId="2" xfId="1" applyFont="1" applyFill="1" applyBorder="1" applyAlignment="1">
      <alignment horizontal="center"/>
    </xf>
    <xf numFmtId="0" fontId="4" fillId="0" borderId="3" xfId="2" applyFont="1" applyBorder="1"/>
    <xf numFmtId="0" fontId="6" fillId="0" borderId="0" xfId="0" applyFont="1"/>
    <xf numFmtId="43" fontId="6" fillId="0" borderId="0" xfId="1" applyFont="1" applyFill="1" applyBorder="1"/>
    <xf numFmtId="43" fontId="4" fillId="0" borderId="0" xfId="1" applyFont="1" applyFill="1" applyAlignment="1"/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188" fontId="4" fillId="0" borderId="0" xfId="2" applyNumberFormat="1" applyFont="1" applyAlignment="1">
      <alignment horizontal="center"/>
    </xf>
    <xf numFmtId="0" fontId="7" fillId="0" borderId="0" xfId="2" applyFont="1" applyAlignment="1">
      <alignment horizontal="right"/>
    </xf>
    <xf numFmtId="0" fontId="9" fillId="0" borderId="0" xfId="2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2" applyFont="1"/>
    <xf numFmtId="190" fontId="11" fillId="0" borderId="0" xfId="2" applyNumberFormat="1" applyFont="1" applyAlignment="1">
      <alignment horizontal="left"/>
    </xf>
    <xf numFmtId="0" fontId="11" fillId="0" borderId="0" xfId="2" applyFont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0" borderId="6" xfId="2" applyFont="1" applyBorder="1"/>
    <xf numFmtId="0" fontId="4" fillId="0" borderId="6" xfId="2" applyFont="1" applyBorder="1"/>
    <xf numFmtId="0" fontId="11" fillId="0" borderId="6" xfId="2" applyFont="1" applyBorder="1"/>
    <xf numFmtId="0" fontId="11" fillId="0" borderId="7" xfId="2" applyFont="1" applyBorder="1"/>
    <xf numFmtId="0" fontId="11" fillId="0" borderId="4" xfId="2" applyFont="1" applyBorder="1" applyAlignment="1">
      <alignment horizontal="center"/>
    </xf>
    <xf numFmtId="0" fontId="11" fillId="0" borderId="4" xfId="2" applyFont="1" applyBorder="1"/>
    <xf numFmtId="0" fontId="5" fillId="0" borderId="15" xfId="2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4" fillId="0" borderId="17" xfId="2" applyFont="1" applyBorder="1"/>
    <xf numFmtId="0" fontId="11" fillId="0" borderId="17" xfId="2" applyFont="1" applyBorder="1"/>
    <xf numFmtId="0" fontId="11" fillId="0" borderId="18" xfId="2" applyFont="1" applyBorder="1"/>
    <xf numFmtId="0" fontId="11" fillId="0" borderId="15" xfId="2" applyFont="1" applyBorder="1" applyAlignment="1">
      <alignment horizontal="center"/>
    </xf>
    <xf numFmtId="0" fontId="11" fillId="0" borderId="15" xfId="2" applyFont="1" applyBorder="1"/>
    <xf numFmtId="0" fontId="11" fillId="0" borderId="16" xfId="0" applyFont="1" applyBorder="1" applyAlignment="1">
      <alignment horizontal="right"/>
    </xf>
    <xf numFmtId="43" fontId="11" fillId="4" borderId="15" xfId="2" applyNumberFormat="1" applyFont="1" applyFill="1" applyBorder="1" applyAlignment="1">
      <alignment horizontal="center"/>
    </xf>
    <xf numFmtId="43" fontId="11" fillId="0" borderId="15" xfId="2" applyNumberFormat="1" applyFont="1" applyBorder="1"/>
    <xf numFmtId="43" fontId="11" fillId="0" borderId="15" xfId="1" applyFont="1" applyBorder="1"/>
    <xf numFmtId="43" fontId="11" fillId="0" borderId="17" xfId="1" applyFont="1" applyBorder="1"/>
    <xf numFmtId="43" fontId="11" fillId="0" borderId="17" xfId="2" applyNumberFormat="1" applyFont="1" applyBorder="1"/>
    <xf numFmtId="43" fontId="11" fillId="0" borderId="15" xfId="2" applyNumberFormat="1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3" fontId="11" fillId="0" borderId="15" xfId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7" xfId="0" applyFont="1" applyBorder="1"/>
    <xf numFmtId="0" fontId="12" fillId="0" borderId="16" xfId="0" applyFont="1" applyBorder="1" applyAlignment="1">
      <alignment horizontal="center"/>
    </xf>
    <xf numFmtId="43" fontId="11" fillId="0" borderId="15" xfId="1" applyFont="1" applyFill="1" applyBorder="1"/>
    <xf numFmtId="0" fontId="11" fillId="0" borderId="16" xfId="2" applyFont="1" applyBorder="1" applyAlignment="1">
      <alignment horizontal="center"/>
    </xf>
    <xf numFmtId="43" fontId="11" fillId="4" borderId="16" xfId="2" applyNumberFormat="1" applyFont="1" applyFill="1" applyBorder="1" applyAlignment="1">
      <alignment horizontal="center"/>
    </xf>
    <xf numFmtId="43" fontId="11" fillId="0" borderId="16" xfId="2" applyNumberFormat="1" applyFont="1" applyBorder="1"/>
    <xf numFmtId="0" fontId="11" fillId="0" borderId="16" xfId="2" applyFont="1" applyBorder="1"/>
    <xf numFmtId="43" fontId="11" fillId="0" borderId="16" xfId="1" applyFont="1" applyBorder="1"/>
    <xf numFmtId="10" fontId="11" fillId="0" borderId="17" xfId="2" applyNumberFormat="1" applyFont="1" applyBorder="1"/>
    <xf numFmtId="10" fontId="13" fillId="0" borderId="17" xfId="2" applyNumberFormat="1" applyFont="1" applyBorder="1"/>
    <xf numFmtId="0" fontId="14" fillId="0" borderId="17" xfId="0" applyFont="1" applyBorder="1" applyProtection="1">
      <protection hidden="1"/>
    </xf>
    <xf numFmtId="43" fontId="11" fillId="5" borderId="15" xfId="2" applyNumberFormat="1" applyFont="1" applyFill="1" applyBorder="1" applyAlignment="1">
      <alignment horizontal="center"/>
    </xf>
    <xf numFmtId="43" fontId="11" fillId="0" borderId="17" xfId="1" applyFont="1" applyFill="1" applyBorder="1"/>
    <xf numFmtId="43" fontId="13" fillId="0" borderId="17" xfId="1" applyFont="1" applyFill="1" applyBorder="1"/>
    <xf numFmtId="0" fontId="13" fillId="0" borderId="17" xfId="0" applyFont="1" applyBorder="1" applyAlignment="1">
      <alignment horizontal="right"/>
    </xf>
    <xf numFmtId="0" fontId="11" fillId="0" borderId="17" xfId="2" applyFont="1" applyBorder="1" applyAlignment="1">
      <alignment horizontal="right"/>
    </xf>
    <xf numFmtId="0" fontId="11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2" fontId="2" fillId="0" borderId="17" xfId="0" quotePrefix="1" applyNumberFormat="1" applyFont="1" applyBorder="1" applyAlignment="1">
      <alignment horizontal="left"/>
    </xf>
    <xf numFmtId="0" fontId="2" fillId="0" borderId="17" xfId="0" applyFont="1" applyBorder="1"/>
    <xf numFmtId="2" fontId="2" fillId="0" borderId="17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3" fontId="2" fillId="0" borderId="17" xfId="1" quotePrefix="1" applyFont="1" applyFill="1" applyBorder="1" applyAlignment="1">
      <alignment horizontal="left"/>
    </xf>
    <xf numFmtId="2" fontId="2" fillId="0" borderId="17" xfId="0" applyNumberFormat="1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43" fontId="13" fillId="0" borderId="15" xfId="2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2" fillId="0" borderId="15" xfId="0" applyFont="1" applyBorder="1" applyAlignment="1">
      <alignment horizontal="centerContinuous"/>
    </xf>
    <xf numFmtId="0" fontId="13" fillId="0" borderId="16" xfId="0" applyFont="1" applyBorder="1" applyAlignment="1">
      <alignment horizontal="right"/>
    </xf>
    <xf numFmtId="0" fontId="13" fillId="0" borderId="17" xfId="0" applyFont="1" applyBorder="1" applyAlignment="1">
      <alignment horizontal="left"/>
    </xf>
    <xf numFmtId="0" fontId="13" fillId="0" borderId="17" xfId="0" applyFont="1" applyBorder="1"/>
    <xf numFmtId="0" fontId="2" fillId="0" borderId="17" xfId="0" quotePrefix="1" applyFont="1" applyBorder="1" applyAlignment="1">
      <alignment horizontal="left"/>
    </xf>
    <xf numFmtId="0" fontId="11" fillId="0" borderId="14" xfId="2" applyFont="1" applyBorder="1"/>
    <xf numFmtId="0" fontId="2" fillId="0" borderId="0" xfId="0" quotePrefix="1" applyFont="1" applyAlignment="1">
      <alignment horizontal="left"/>
    </xf>
    <xf numFmtId="43" fontId="11" fillId="0" borderId="14" xfId="2" applyNumberFormat="1" applyFont="1" applyBorder="1"/>
    <xf numFmtId="43" fontId="11" fillId="0" borderId="14" xfId="1" applyFont="1" applyBorder="1"/>
    <xf numFmtId="0" fontId="11" fillId="0" borderId="6" xfId="2" applyFont="1" applyBorder="1" applyAlignment="1">
      <alignment horizontal="center"/>
    </xf>
    <xf numFmtId="43" fontId="7" fillId="0" borderId="4" xfId="1" applyFont="1" applyBorder="1"/>
    <xf numFmtId="0" fontId="5" fillId="0" borderId="4" xfId="2" applyFont="1" applyBorder="1"/>
    <xf numFmtId="0" fontId="11" fillId="0" borderId="19" xfId="2" applyFont="1" applyBorder="1"/>
    <xf numFmtId="0" fontId="5" fillId="0" borderId="14" xfId="2" applyFont="1" applyBorder="1"/>
    <xf numFmtId="0" fontId="11" fillId="0" borderId="9" xfId="2" applyFont="1" applyBorder="1"/>
    <xf numFmtId="0" fontId="11" fillId="0" borderId="11" xfId="2" applyFont="1" applyBorder="1"/>
    <xf numFmtId="0" fontId="5" fillId="0" borderId="11" xfId="2" applyFont="1" applyBorder="1"/>
    <xf numFmtId="0" fontId="11" fillId="0" borderId="11" xfId="2" applyFont="1" applyBorder="1" applyAlignment="1">
      <alignment horizontal="center"/>
    </xf>
    <xf numFmtId="0" fontId="11" fillId="0" borderId="12" xfId="2" applyFont="1" applyBorder="1"/>
    <xf numFmtId="0" fontId="5" fillId="0" borderId="9" xfId="2" applyFont="1" applyBorder="1"/>
    <xf numFmtId="0" fontId="15" fillId="0" borderId="9" xfId="2" applyFont="1" applyBorder="1"/>
    <xf numFmtId="43" fontId="7" fillId="0" borderId="9" xfId="1" applyFont="1" applyBorder="1"/>
    <xf numFmtId="0" fontId="11" fillId="0" borderId="13" xfId="2" applyFont="1" applyBorder="1"/>
    <xf numFmtId="0" fontId="11" fillId="0" borderId="8" xfId="2" applyFont="1" applyBorder="1"/>
    <xf numFmtId="0" fontId="5" fillId="0" borderId="8" xfId="2" applyFont="1" applyBorder="1"/>
    <xf numFmtId="0" fontId="4" fillId="0" borderId="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43" fontId="16" fillId="0" borderId="2" xfId="1" applyFont="1" applyBorder="1"/>
    <xf numFmtId="0" fontId="17" fillId="0" borderId="0" xfId="2" applyFont="1"/>
    <xf numFmtId="0" fontId="18" fillId="0" borderId="0" xfId="2" applyFont="1"/>
    <xf numFmtId="0" fontId="17" fillId="0" borderId="0" xfId="2" applyFont="1" applyAlignment="1">
      <alignment horizont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1" fillId="0" borderId="0" xfId="2" applyFont="1" applyAlignment="1">
      <alignment horizontal="right"/>
    </xf>
    <xf numFmtId="0" fontId="4" fillId="0" borderId="0" xfId="2" applyFont="1" applyAlignment="1">
      <alignment vertical="center"/>
    </xf>
    <xf numFmtId="0" fontId="21" fillId="0" borderId="0" xfId="0" applyFont="1"/>
    <xf numFmtId="0" fontId="4" fillId="0" borderId="0" xfId="2" applyFont="1" applyAlignment="1">
      <alignment horizontal="right" vertical="center"/>
    </xf>
    <xf numFmtId="0" fontId="11" fillId="0" borderId="14" xfId="2" applyFont="1" applyBorder="1" applyAlignment="1">
      <alignment horizontal="center"/>
    </xf>
    <xf numFmtId="0" fontId="11" fillId="4" borderId="14" xfId="2" applyFont="1" applyFill="1" applyBorder="1" applyAlignment="1">
      <alignment horizontal="center"/>
    </xf>
    <xf numFmtId="43" fontId="11" fillId="0" borderId="14" xfId="1" applyFont="1" applyFill="1" applyBorder="1"/>
    <xf numFmtId="0" fontId="11" fillId="0" borderId="0" xfId="2" applyFont="1" applyBorder="1"/>
    <xf numFmtId="0" fontId="5" fillId="0" borderId="0" xfId="2" applyFont="1" applyBorder="1"/>
    <xf numFmtId="191" fontId="5" fillId="0" borderId="0" xfId="2" applyNumberFormat="1" applyFont="1" applyBorder="1"/>
    <xf numFmtId="0" fontId="11" fillId="0" borderId="0" xfId="2" applyFont="1" applyBorder="1" applyAlignment="1">
      <alignment horizontal="center"/>
    </xf>
    <xf numFmtId="0" fontId="22" fillId="2" borderId="0" xfId="0" applyFont="1" applyFill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ปริมาณวัสดุสะพาน" xfId="2" xr:uid="{CE7A3E91-3F26-4D48-B117-7027298C6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49;&#3610;&#3591;&#3588;&#3660;\&#3585;&#3635;&#3627;&#3609;&#3604;&#3619;&#3634;&#3588;&#3634;&#3585;&#3621;&#3634;&#3591;\&#3611;&#3637;%2064\&#3648;&#3626;&#3619;&#3636;&#3617;&#3612;&#3636;&#3623;&#3591;&#3606;&#3609;&#3609;CS%20&#3609;&#3634;&#3604;&#3637;%202%20-%20&#3609;&#3634;&#3604;&#3637;%2011%20(&#3592;&#3656;&#3634;&#3618;&#3586;&#3634;&#3604;%206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พานิชย์ 56"/>
      <sheetName val="กรอกข้อมูลวัสดุ"/>
      <sheetName val="กรอกข้อมูลโครงสร้างทาง"/>
      <sheetName val="กรอกข้อมูล AC"/>
      <sheetName val="กรอกข้อมูล CS"/>
      <sheetName val="กรอกข้อมูลงานดิน"/>
      <sheetName val="กรอกข้อมูลงานถนนAC."/>
      <sheetName val="กรอกข้อมูลงานถนนCS."/>
      <sheetName val="กรอกข้อมูลงานถนนคสล.4มหนา15cm"/>
      <sheetName val="กรอกข้อมูลงานถนนคสล.5มหนา15cm"/>
      <sheetName val="กรอกข้อมูลงานถนนคสล.6ม15cm"/>
      <sheetName val="กรอกข้อมูลงานถนนคสล.6ม20cm"/>
      <sheetName val="กรอกข้อมูลงานPIR"/>
      <sheetName val="กรอกข้อมูลงานเสริมผิวAC"/>
      <sheetName val="กรอกข้อมูลงานฉาบผิว"/>
      <sheetName val="กรอกข้อมูลส้อมสร้างCS"/>
      <sheetName val="กรอกข้อมูลส้อมสร้างAC"/>
      <sheetName val="กรอกข้อมูลราง-บ่อพัก"/>
      <sheetName val="กรอกข้อมูลสะพาน"/>
      <sheetName val="กรอกข้อมูลท่อเหลี่ยม"/>
      <sheetName val="แบบฟอร์มสรุปค่าก่อสร้าง"/>
      <sheetName val="F_ทาง"/>
      <sheetName val="ปร.5 ท"/>
      <sheetName val="ใบเสนอราคา"/>
      <sheetName val="ปร4.1 ท"/>
      <sheetName val="ปร4.2 ท"/>
      <sheetName val="คำนวณค่าขนส่ง"/>
      <sheetName val="คำนวณค่าดำเนินการฯ"/>
      <sheetName val="ราคาต่อหน่วยงานทาง"/>
      <sheetName val="ค่าดำเนินการตีเส้นจราจร"/>
      <sheetName val="ราคาต่อหน่วยงานทั่วไป"/>
      <sheetName val="สรุปปริมาณงาน"/>
      <sheetName val="รางตื้นRC.GUTTER"/>
      <sheetName val="ฝาบ่อรางตื้นRC.GUTTER"/>
      <sheetName val="บ่อพักน้ำ1"/>
      <sheetName val="รางระบายน้ำ คสล.รูปตัวยู"/>
      <sheetName val="บ่อพักระหว่างรางระบายน้ำ"/>
      <sheetName val="ท่อ1 แถววางข้างถนน"/>
      <sheetName val="ท่อ1แถววางลอดถนน"/>
      <sheetName val="ท่อ2แถววางลอดถนน"/>
      <sheetName val="ท่อ3แถววางลอดถนน"/>
      <sheetName val="HW1แถว"/>
      <sheetName val="HW2แถว"/>
      <sheetName val="HW3แถว"/>
      <sheetName val="คำนวณงานถนนAC"/>
      <sheetName val="คำนวณงานถนนCS"/>
      <sheetName val="คำนวณถนนคสล.4มหนา15cm"/>
      <sheetName val="คำนวณถนนคสล.5ม15cm"/>
      <sheetName val="คำนวณถนนคสล.6ม15cm"/>
      <sheetName val="คำนวณถนนคสล.6ม20cm"/>
      <sheetName val="คำนวณPIR"/>
      <sheetName val="คำนวณงานเสริมผิวAC"/>
      <sheetName val="คำนวณงานฉาบผิว"/>
      <sheetName val="คำนวณงานส้อมสร้างCS"/>
      <sheetName val="คำนวณงานส้อมสร้างAC"/>
      <sheetName val="ปกทช ส"/>
      <sheetName val="ปร.5 ส"/>
      <sheetName val="ปร4.1ส"/>
      <sheetName val="ปร4.2ส"/>
      <sheetName val="ราค่าต่อหน่วยงานสะพาน"/>
      <sheetName val="ราคาต่อหน่วยงานทางในงานสะพาน"/>
      <sheetName val="ค่าขนส่ง10ล้อ"/>
      <sheetName val="ค่าขนส่ง10ล้อลากพ่วง"/>
      <sheetName val="ค่าดำเนินการและค่าเสื่อมราคา"/>
      <sheetName val="วัสดุในเสาเข็มsay"/>
      <sheetName val="ปริมาณวัสดุในเสาเข็ม"/>
      <sheetName val="วัสดุตอม่อตับริมกว้าง9ม_1"/>
      <sheetName val="วัสดุตอม่อตับกลางที่1"/>
      <sheetName val="วัสดุตอม่อตับกลางที่2"/>
      <sheetName val="วัสดุตอม่อตับกลางที่3"/>
      <sheetName val="วัสดุตอม่อตับกลางที่4"/>
      <sheetName val="วัสดุตอม่อตับกลางที่5"/>
      <sheetName val="วัสดุตอม่อตับกลางที่6"/>
      <sheetName val="วัสดุตอม่อตับกลางที่7"/>
      <sheetName val="วัสดุตอม่อตับกลางที่8"/>
      <sheetName val="วัสดุตอม่อตับกลางที่9"/>
      <sheetName val="วัสดุพื้น9ม"/>
      <sheetName val="วัสดุราวสะพาน9ม_ชิดริม"/>
      <sheetName val="วัสดุราวสะพาน9ม_ช่วงใน"/>
      <sheetName val="วัสดุราวสะพาน9ม_ช่วงเดียว"/>
      <sheetName val="2_3"/>
      <sheetName val="2_2.9"/>
      <sheetName val="2_2.8"/>
      <sheetName val="2_2.7"/>
      <sheetName val="2_2.6"/>
      <sheetName val="2_2.5"/>
      <sheetName val="2_2.4"/>
      <sheetName val="2_2.3"/>
      <sheetName val="2_2.2"/>
      <sheetName val="2_2.1"/>
      <sheetName val="2_2"/>
      <sheetName val="2_1.9"/>
      <sheetName val="2_1.8"/>
      <sheetName val="2_1.7"/>
      <sheetName val="2_1.6"/>
      <sheetName val="2_1.5"/>
      <sheetName val="2_สรุปปริมาณวสดุSLOPE PROT."/>
      <sheetName val="1.5_3"/>
      <sheetName val="1.5_2.9"/>
      <sheetName val="1.5_2.8"/>
      <sheetName val="1.5_2.7"/>
      <sheetName val="1.5_2.6"/>
      <sheetName val="1.5_2.5"/>
      <sheetName val="1.5_2.4"/>
      <sheetName val="1.5_2.3"/>
      <sheetName val="1.5_2.2"/>
      <sheetName val="1.5_2.1"/>
      <sheetName val="1.5_2"/>
      <sheetName val="1.5_1.9"/>
      <sheetName val="1.5_1.8"/>
      <sheetName val="1.5_1.7"/>
      <sheetName val="1.5_1.6"/>
      <sheetName val="1.5_1.5"/>
      <sheetName val="1.5_สรุปปริมาณวัสดุSLOPE PROT."/>
      <sheetName val="คำนวณSLOPEP"/>
      <sheetName val="วัสดุAPPROACH1"/>
      <sheetName val="วัสดุAPPROACH2"/>
      <sheetName val="ปกทช ทอ"/>
      <sheetName val="ปร.5 ทอ"/>
      <sheetName val="ปร4.1ทอ"/>
      <sheetName val="ปร4.2ทอ"/>
      <sheetName val="ราคาต่อหน่วยงานท่อเหลี่ยม"/>
      <sheetName val="ราคาต่อหน่วยงานทางในงานBOX"/>
      <sheetName val="0.00-3.00"/>
      <sheetName val="HWBOX"/>
      <sheetName val="ไม้ค้ำยันBOX"/>
      <sheetName val="สรุปFACTORFงานทาง"/>
      <sheetName val="FACTORFชุก2งานทาง"/>
      <sheetName val="FACTORFชุก1งานทาง"/>
      <sheetName val="FACTORFงานทาง"/>
      <sheetName val="FACTORFงานสะพาน"/>
      <sheetName val="Sheet1"/>
    </sheetNames>
    <sheetDataSet>
      <sheetData sheetId="0"/>
      <sheetData sheetId="1">
        <row r="5">
          <cell r="D5" t="str">
            <v xml:space="preserve">      13  มกราคม 2559</v>
          </cell>
        </row>
      </sheetData>
      <sheetData sheetId="2">
        <row r="2">
          <cell r="D2">
            <v>5</v>
          </cell>
        </row>
        <row r="4">
          <cell r="K4">
            <v>3.5000000000000003E-2</v>
          </cell>
        </row>
        <row r="7">
          <cell r="K7">
            <v>4.4999999999999998E-2</v>
          </cell>
        </row>
      </sheetData>
      <sheetData sheetId="3"/>
      <sheetData sheetId="4"/>
      <sheetData sheetId="5">
        <row r="10">
          <cell r="D10">
            <v>0</v>
          </cell>
        </row>
      </sheetData>
      <sheetData sheetId="6">
        <row r="6">
          <cell r="I6">
            <v>0</v>
          </cell>
        </row>
        <row r="7">
          <cell r="E7">
            <v>0</v>
          </cell>
          <cell r="P7">
            <v>0</v>
          </cell>
        </row>
      </sheetData>
      <sheetData sheetId="7">
        <row r="6">
          <cell r="I6">
            <v>1.02</v>
          </cell>
        </row>
        <row r="7">
          <cell r="G7">
            <v>1020</v>
          </cell>
          <cell r="L7">
            <v>4</v>
          </cell>
        </row>
      </sheetData>
      <sheetData sheetId="8">
        <row r="4">
          <cell r="E4">
            <v>0.05</v>
          </cell>
        </row>
        <row r="6">
          <cell r="E6">
            <v>4</v>
          </cell>
        </row>
        <row r="12">
          <cell r="F12">
            <v>19</v>
          </cell>
          <cell r="H12">
            <v>0.5</v>
          </cell>
        </row>
        <row r="17">
          <cell r="I17">
            <v>0</v>
          </cell>
        </row>
      </sheetData>
      <sheetData sheetId="9">
        <row r="4">
          <cell r="E4">
            <v>0.05</v>
          </cell>
        </row>
        <row r="11">
          <cell r="E11" t="str">
            <v>RB</v>
          </cell>
          <cell r="F11">
            <v>19</v>
          </cell>
          <cell r="G11" t="str">
            <v>@</v>
          </cell>
          <cell r="H11">
            <v>0.3</v>
          </cell>
          <cell r="I11" t="str">
            <v>เมตร</v>
          </cell>
          <cell r="J11" t="str">
            <v>ยาว</v>
          </cell>
          <cell r="K11">
            <v>0.5</v>
          </cell>
          <cell r="L11" t="str">
            <v>ม./ท่อน</v>
          </cell>
        </row>
        <row r="16">
          <cell r="I16">
            <v>0</v>
          </cell>
        </row>
      </sheetData>
      <sheetData sheetId="10">
        <row r="4">
          <cell r="E4">
            <v>0.05</v>
          </cell>
        </row>
        <row r="16">
          <cell r="I16">
            <v>0</v>
          </cell>
        </row>
      </sheetData>
      <sheetData sheetId="11">
        <row r="4">
          <cell r="E4">
            <v>0.05</v>
          </cell>
        </row>
        <row r="16">
          <cell r="I16">
            <v>0</v>
          </cell>
        </row>
      </sheetData>
      <sheetData sheetId="12">
        <row r="2">
          <cell r="K2">
            <v>0</v>
          </cell>
        </row>
        <row r="14">
          <cell r="E14">
            <v>0</v>
          </cell>
          <cell r="G14">
            <v>0</v>
          </cell>
        </row>
      </sheetData>
      <sheetData sheetId="13">
        <row r="2">
          <cell r="I2">
            <v>0</v>
          </cell>
        </row>
      </sheetData>
      <sheetData sheetId="14">
        <row r="2">
          <cell r="I2">
            <v>0</v>
          </cell>
        </row>
        <row r="4">
          <cell r="N4">
            <v>0</v>
          </cell>
          <cell r="R4">
            <v>0</v>
          </cell>
        </row>
      </sheetData>
      <sheetData sheetId="15">
        <row r="2">
          <cell r="K2">
            <v>0</v>
          </cell>
        </row>
      </sheetData>
      <sheetData sheetId="16">
        <row r="2">
          <cell r="K2">
            <v>0</v>
          </cell>
        </row>
        <row r="5">
          <cell r="E5">
            <v>0</v>
          </cell>
          <cell r="G5">
            <v>0</v>
          </cell>
        </row>
      </sheetData>
      <sheetData sheetId="17">
        <row r="34">
          <cell r="O34">
            <v>0</v>
          </cell>
        </row>
      </sheetData>
      <sheetData sheetId="18">
        <row r="140">
          <cell r="E140">
            <v>0</v>
          </cell>
        </row>
        <row r="157">
          <cell r="E157">
            <v>0</v>
          </cell>
        </row>
      </sheetData>
      <sheetData sheetId="19"/>
      <sheetData sheetId="20"/>
      <sheetData sheetId="21"/>
      <sheetData sheetId="22">
        <row r="15">
          <cell r="F15">
            <v>1.3607</v>
          </cell>
        </row>
      </sheetData>
      <sheetData sheetId="23"/>
      <sheetData sheetId="24"/>
      <sheetData sheetId="25"/>
      <sheetData sheetId="26">
        <row r="4">
          <cell r="AN4" t="str">
            <v>ขนาดเบา</v>
          </cell>
        </row>
      </sheetData>
      <sheetData sheetId="27">
        <row r="5">
          <cell r="N5" t="str">
            <v>ปกติ</v>
          </cell>
        </row>
      </sheetData>
      <sheetData sheetId="28">
        <row r="13">
          <cell r="L13">
            <v>1.44</v>
          </cell>
        </row>
        <row r="19">
          <cell r="G19">
            <v>5</v>
          </cell>
        </row>
        <row r="30">
          <cell r="L30">
            <v>12.29</v>
          </cell>
        </row>
        <row r="32">
          <cell r="G32">
            <v>0.15</v>
          </cell>
        </row>
        <row r="43">
          <cell r="L43">
            <v>0.69</v>
          </cell>
        </row>
        <row r="46">
          <cell r="E46">
            <v>2109</v>
          </cell>
          <cell r="G46">
            <v>2.4</v>
          </cell>
          <cell r="I46">
            <v>2.4</v>
          </cell>
          <cell r="J46" t="str">
            <v>ม.ยาว</v>
          </cell>
          <cell r="L46">
            <v>7</v>
          </cell>
        </row>
        <row r="59">
          <cell r="E59" t="str">
            <v>-</v>
          </cell>
          <cell r="H59">
            <v>0</v>
          </cell>
          <cell r="I59" t="str">
            <v>เมตร</v>
          </cell>
          <cell r="J59" t="str">
            <v>ยาว</v>
          </cell>
          <cell r="M59" t="str">
            <v>เมตร</v>
          </cell>
        </row>
        <row r="69">
          <cell r="L69">
            <v>0</v>
          </cell>
        </row>
        <row r="72">
          <cell r="E72" t="str">
            <v>-</v>
          </cell>
          <cell r="H72">
            <v>0</v>
          </cell>
          <cell r="I72" t="str">
            <v>เมตร</v>
          </cell>
          <cell r="J72" t="str">
            <v>ยาว</v>
          </cell>
          <cell r="L72">
            <v>0</v>
          </cell>
          <cell r="M72" t="str">
            <v>เมตร</v>
          </cell>
        </row>
        <row r="80">
          <cell r="L80">
            <v>0</v>
          </cell>
        </row>
        <row r="85">
          <cell r="L85">
            <v>8.98</v>
          </cell>
        </row>
        <row r="95">
          <cell r="L95">
            <v>30.84</v>
          </cell>
        </row>
        <row r="115">
          <cell r="L115">
            <v>93.34</v>
          </cell>
        </row>
        <row r="124">
          <cell r="L124">
            <v>182.87</v>
          </cell>
        </row>
        <row r="129">
          <cell r="L129">
            <v>33.92</v>
          </cell>
        </row>
        <row r="135">
          <cell r="L135">
            <v>45.66</v>
          </cell>
        </row>
        <row r="141">
          <cell r="L141">
            <v>38.56</v>
          </cell>
        </row>
        <row r="150">
          <cell r="L150">
            <v>95.08</v>
          </cell>
        </row>
        <row r="166">
          <cell r="L166">
            <v>237.63</v>
          </cell>
        </row>
        <row r="184">
          <cell r="L184">
            <v>185.34</v>
          </cell>
        </row>
        <row r="196">
          <cell r="L196">
            <v>193.34</v>
          </cell>
        </row>
        <row r="210">
          <cell r="L210">
            <v>501.21</v>
          </cell>
        </row>
        <row r="221">
          <cell r="L221">
            <v>683.05</v>
          </cell>
        </row>
        <row r="235">
          <cell r="L235">
            <v>441.83</v>
          </cell>
        </row>
        <row r="240">
          <cell r="L240">
            <v>8.98</v>
          </cell>
        </row>
        <row r="246">
          <cell r="L246">
            <v>392.62</v>
          </cell>
        </row>
        <row r="253">
          <cell r="L253">
            <v>91.92</v>
          </cell>
        </row>
        <row r="263">
          <cell r="L263">
            <v>183.48</v>
          </cell>
        </row>
        <row r="267">
          <cell r="L267">
            <v>51.1</v>
          </cell>
        </row>
        <row r="276">
          <cell r="L276">
            <v>169.17</v>
          </cell>
        </row>
        <row r="284">
          <cell r="L284">
            <v>190.86</v>
          </cell>
        </row>
        <row r="304">
          <cell r="L304">
            <v>80.38</v>
          </cell>
        </row>
        <row r="325">
          <cell r="L325">
            <v>78.7</v>
          </cell>
        </row>
        <row r="336">
          <cell r="L336">
            <v>124</v>
          </cell>
        </row>
        <row r="347">
          <cell r="L347">
            <v>27.22</v>
          </cell>
        </row>
        <row r="469">
          <cell r="L469">
            <v>322.97000000000003</v>
          </cell>
        </row>
        <row r="524">
          <cell r="L524">
            <v>293.14</v>
          </cell>
        </row>
        <row r="558">
          <cell r="N558">
            <v>0</v>
          </cell>
        </row>
        <row r="569">
          <cell r="N569">
            <v>0</v>
          </cell>
        </row>
        <row r="579">
          <cell r="N579">
            <v>0</v>
          </cell>
        </row>
        <row r="600">
          <cell r="N600">
            <v>0</v>
          </cell>
        </row>
        <row r="612">
          <cell r="N612">
            <v>0</v>
          </cell>
        </row>
        <row r="622">
          <cell r="N622">
            <v>0</v>
          </cell>
        </row>
        <row r="630">
          <cell r="N630">
            <v>0</v>
          </cell>
        </row>
        <row r="649">
          <cell r="N649">
            <v>0</v>
          </cell>
        </row>
        <row r="660">
          <cell r="N660">
            <v>0</v>
          </cell>
        </row>
        <row r="670">
          <cell r="N670">
            <v>0</v>
          </cell>
        </row>
        <row r="678">
          <cell r="N678">
            <v>0</v>
          </cell>
        </row>
        <row r="697">
          <cell r="N697">
            <v>0</v>
          </cell>
        </row>
        <row r="709">
          <cell r="N709">
            <v>0</v>
          </cell>
        </row>
        <row r="719">
          <cell r="N719">
            <v>0</v>
          </cell>
        </row>
        <row r="727">
          <cell r="N727">
            <v>0</v>
          </cell>
        </row>
        <row r="731">
          <cell r="N731">
            <v>50.8</v>
          </cell>
        </row>
        <row r="772">
          <cell r="L772">
            <v>191.58</v>
          </cell>
        </row>
        <row r="788">
          <cell r="N788">
            <v>610</v>
          </cell>
        </row>
        <row r="824">
          <cell r="N824">
            <v>1360</v>
          </cell>
        </row>
        <row r="860">
          <cell r="N860">
            <v>2250</v>
          </cell>
        </row>
        <row r="898">
          <cell r="N898">
            <v>3320</v>
          </cell>
        </row>
        <row r="934">
          <cell r="N934">
            <v>4690</v>
          </cell>
        </row>
        <row r="959">
          <cell r="N959">
            <v>3990</v>
          </cell>
        </row>
        <row r="977">
          <cell r="N977">
            <v>6030</v>
          </cell>
        </row>
        <row r="995">
          <cell r="N995">
            <v>8090</v>
          </cell>
        </row>
        <row r="1013">
          <cell r="N1013">
            <v>4630</v>
          </cell>
        </row>
        <row r="1031">
          <cell r="N1031">
            <v>7470</v>
          </cell>
        </row>
        <row r="1049">
          <cell r="N1049">
            <v>10300</v>
          </cell>
        </row>
        <row r="1067">
          <cell r="N1067">
            <v>5280</v>
          </cell>
        </row>
        <row r="1085">
          <cell r="N1085">
            <v>8900</v>
          </cell>
        </row>
        <row r="1103">
          <cell r="N1103">
            <v>12650</v>
          </cell>
        </row>
        <row r="1121">
          <cell r="N1121">
            <v>5850</v>
          </cell>
        </row>
        <row r="1139">
          <cell r="N1139">
            <v>10430</v>
          </cell>
        </row>
        <row r="1157">
          <cell r="N1157">
            <v>14950</v>
          </cell>
        </row>
        <row r="1179">
          <cell r="H1179">
            <v>0</v>
          </cell>
        </row>
        <row r="1199">
          <cell r="N1199">
            <v>0</v>
          </cell>
        </row>
        <row r="1201">
          <cell r="H1201">
            <v>0</v>
          </cell>
        </row>
        <row r="1221">
          <cell r="N1221">
            <v>0</v>
          </cell>
        </row>
        <row r="1223">
          <cell r="H1223">
            <v>0</v>
          </cell>
        </row>
        <row r="1243">
          <cell r="N1243">
            <v>0</v>
          </cell>
        </row>
        <row r="1246">
          <cell r="H1246">
            <v>0</v>
          </cell>
        </row>
        <row r="1266">
          <cell r="N1266">
            <v>0</v>
          </cell>
        </row>
        <row r="1282">
          <cell r="N1282">
            <v>0</v>
          </cell>
        </row>
        <row r="1299">
          <cell r="N1299">
            <v>0</v>
          </cell>
        </row>
        <row r="1303">
          <cell r="J1303">
            <v>1.5</v>
          </cell>
        </row>
        <row r="1323">
          <cell r="N1323">
            <v>6420</v>
          </cell>
        </row>
        <row r="1332">
          <cell r="N1332">
            <v>2860</v>
          </cell>
        </row>
        <row r="1338">
          <cell r="J1338">
            <v>1.5</v>
          </cell>
        </row>
        <row r="1358">
          <cell r="N1358">
            <v>5920</v>
          </cell>
        </row>
        <row r="1368">
          <cell r="J1368">
            <v>1.5</v>
          </cell>
        </row>
        <row r="1388">
          <cell r="N1388">
            <v>5580</v>
          </cell>
        </row>
        <row r="1405">
          <cell r="N1405">
            <v>1190</v>
          </cell>
        </row>
        <row r="1418">
          <cell r="N1418">
            <v>1130</v>
          </cell>
        </row>
        <row r="1425">
          <cell r="M1425">
            <v>28</v>
          </cell>
        </row>
        <row r="1431">
          <cell r="M1431">
            <v>28</v>
          </cell>
        </row>
        <row r="1913">
          <cell r="N1913">
            <v>1510</v>
          </cell>
        </row>
        <row r="1916">
          <cell r="H1916">
            <v>205.99999999999997</v>
          </cell>
        </row>
        <row r="1933">
          <cell r="N1933">
            <v>441</v>
          </cell>
        </row>
        <row r="1935">
          <cell r="F1935">
            <v>0</v>
          </cell>
        </row>
        <row r="1936">
          <cell r="K1936">
            <v>0</v>
          </cell>
        </row>
        <row r="1960">
          <cell r="N1960">
            <v>0</v>
          </cell>
        </row>
      </sheetData>
      <sheetData sheetId="29"/>
      <sheetData sheetId="30"/>
      <sheetData sheetId="31">
        <row r="7">
          <cell r="AE7">
            <v>0</v>
          </cell>
        </row>
        <row r="11">
          <cell r="AE11">
            <v>0</v>
          </cell>
        </row>
        <row r="13">
          <cell r="AE13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0">
          <cell r="AE20">
            <v>0</v>
          </cell>
        </row>
        <row r="21">
          <cell r="AE21">
            <v>0</v>
          </cell>
        </row>
        <row r="26">
          <cell r="AE26">
            <v>0</v>
          </cell>
        </row>
        <row r="27">
          <cell r="AE27">
            <v>0</v>
          </cell>
        </row>
        <row r="31">
          <cell r="AE31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  <row r="41">
          <cell r="AE41">
            <v>0</v>
          </cell>
        </row>
        <row r="42">
          <cell r="AE42">
            <v>0</v>
          </cell>
        </row>
        <row r="43">
          <cell r="AE43">
            <v>0</v>
          </cell>
        </row>
        <row r="44">
          <cell r="AE44">
            <v>0</v>
          </cell>
        </row>
        <row r="57">
          <cell r="AE57">
            <v>0</v>
          </cell>
        </row>
        <row r="59">
          <cell r="AE59">
            <v>0</v>
          </cell>
        </row>
        <row r="60">
          <cell r="AE60">
            <v>0</v>
          </cell>
        </row>
        <row r="61">
          <cell r="AE61">
            <v>0</v>
          </cell>
        </row>
        <row r="63">
          <cell r="AE63">
            <v>0</v>
          </cell>
        </row>
        <row r="64">
          <cell r="AE64">
            <v>0</v>
          </cell>
        </row>
        <row r="65">
          <cell r="AE65">
            <v>0</v>
          </cell>
        </row>
        <row r="66">
          <cell r="AE66">
            <v>0</v>
          </cell>
        </row>
        <row r="68">
          <cell r="AE68">
            <v>0</v>
          </cell>
        </row>
        <row r="69">
          <cell r="AE69">
            <v>0</v>
          </cell>
        </row>
        <row r="70">
          <cell r="AE70">
            <v>0</v>
          </cell>
        </row>
        <row r="71">
          <cell r="AE71">
            <v>0</v>
          </cell>
        </row>
        <row r="73">
          <cell r="AE73">
            <v>0</v>
          </cell>
        </row>
        <row r="74">
          <cell r="AE74">
            <v>0</v>
          </cell>
        </row>
        <row r="75">
          <cell r="AE75">
            <v>0</v>
          </cell>
        </row>
        <row r="76">
          <cell r="AE76">
            <v>0</v>
          </cell>
        </row>
        <row r="77">
          <cell r="AE77">
            <v>0</v>
          </cell>
        </row>
        <row r="89">
          <cell r="AE89">
            <v>0</v>
          </cell>
        </row>
        <row r="90">
          <cell r="AE90">
            <v>0</v>
          </cell>
        </row>
        <row r="91">
          <cell r="AE91">
            <v>0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0</v>
          </cell>
        </row>
        <row r="101">
          <cell r="AE101">
            <v>0</v>
          </cell>
        </row>
        <row r="102">
          <cell r="AE102">
            <v>0</v>
          </cell>
        </row>
        <row r="103">
          <cell r="AE103">
            <v>0</v>
          </cell>
        </row>
        <row r="104">
          <cell r="AE104">
            <v>0</v>
          </cell>
        </row>
        <row r="105">
          <cell r="AE105">
            <v>0</v>
          </cell>
        </row>
        <row r="106">
          <cell r="AE106">
            <v>0</v>
          </cell>
        </row>
        <row r="107">
          <cell r="AE107">
            <v>0</v>
          </cell>
        </row>
        <row r="108">
          <cell r="AE108">
            <v>0</v>
          </cell>
        </row>
        <row r="109">
          <cell r="AE109">
            <v>0</v>
          </cell>
        </row>
        <row r="110">
          <cell r="AE110">
            <v>0</v>
          </cell>
        </row>
        <row r="111">
          <cell r="AE111">
            <v>0</v>
          </cell>
        </row>
        <row r="112">
          <cell r="AE112">
            <v>0</v>
          </cell>
        </row>
        <row r="114">
          <cell r="AE114">
            <v>0</v>
          </cell>
        </row>
        <row r="116">
          <cell r="AE116">
            <v>0</v>
          </cell>
        </row>
        <row r="117">
          <cell r="AE117">
            <v>0</v>
          </cell>
        </row>
        <row r="118">
          <cell r="AE118">
            <v>0</v>
          </cell>
        </row>
        <row r="119">
          <cell r="AE119">
            <v>0</v>
          </cell>
        </row>
        <row r="120">
          <cell r="AE120">
            <v>0</v>
          </cell>
        </row>
        <row r="121">
          <cell r="AE121">
            <v>0</v>
          </cell>
        </row>
        <row r="124">
          <cell r="AE124">
            <v>0</v>
          </cell>
        </row>
        <row r="126">
          <cell r="AE126">
            <v>0</v>
          </cell>
        </row>
        <row r="128">
          <cell r="AE128">
            <v>0</v>
          </cell>
        </row>
        <row r="130">
          <cell r="AE130">
            <v>0</v>
          </cell>
        </row>
        <row r="133">
          <cell r="AE133">
            <v>0</v>
          </cell>
        </row>
        <row r="134">
          <cell r="AE134">
            <v>0</v>
          </cell>
        </row>
        <row r="135">
          <cell r="AE135">
            <v>0</v>
          </cell>
        </row>
        <row r="137">
          <cell r="AE137">
            <v>0</v>
          </cell>
        </row>
        <row r="138">
          <cell r="AE138">
            <v>0</v>
          </cell>
        </row>
        <row r="141">
          <cell r="AE141">
            <v>0</v>
          </cell>
        </row>
        <row r="142">
          <cell r="AE142">
            <v>0</v>
          </cell>
        </row>
        <row r="143">
          <cell r="AE143">
            <v>0</v>
          </cell>
        </row>
        <row r="144">
          <cell r="AE144">
            <v>0</v>
          </cell>
        </row>
        <row r="145">
          <cell r="AE145">
            <v>0</v>
          </cell>
        </row>
        <row r="146">
          <cell r="AE146">
            <v>0</v>
          </cell>
        </row>
        <row r="147">
          <cell r="AE147">
            <v>0</v>
          </cell>
        </row>
        <row r="148">
          <cell r="AE148">
            <v>0</v>
          </cell>
        </row>
        <row r="149">
          <cell r="AE149">
            <v>0</v>
          </cell>
        </row>
        <row r="150">
          <cell r="AE150">
            <v>0</v>
          </cell>
        </row>
        <row r="151">
          <cell r="AE151">
            <v>0</v>
          </cell>
        </row>
        <row r="152">
          <cell r="AE152">
            <v>0</v>
          </cell>
        </row>
        <row r="153">
          <cell r="AE153">
            <v>0</v>
          </cell>
        </row>
        <row r="154">
          <cell r="AE154">
            <v>0</v>
          </cell>
        </row>
        <row r="155">
          <cell r="AE155">
            <v>0</v>
          </cell>
        </row>
        <row r="156">
          <cell r="AE156">
            <v>0</v>
          </cell>
        </row>
        <row r="157">
          <cell r="AE157">
            <v>0</v>
          </cell>
        </row>
        <row r="158">
          <cell r="AE158">
            <v>0</v>
          </cell>
        </row>
        <row r="159">
          <cell r="AE159">
            <v>0</v>
          </cell>
        </row>
        <row r="160">
          <cell r="AE160">
            <v>0</v>
          </cell>
        </row>
        <row r="161">
          <cell r="AE161">
            <v>0</v>
          </cell>
        </row>
        <row r="162">
          <cell r="AE162">
            <v>0</v>
          </cell>
        </row>
        <row r="163">
          <cell r="AE163">
            <v>0</v>
          </cell>
        </row>
        <row r="164">
          <cell r="AE164">
            <v>0</v>
          </cell>
        </row>
        <row r="165">
          <cell r="AE165">
            <v>0</v>
          </cell>
        </row>
        <row r="168">
          <cell r="AE168">
            <v>0</v>
          </cell>
        </row>
        <row r="169">
          <cell r="AE169">
            <v>0</v>
          </cell>
        </row>
        <row r="170">
          <cell r="AE170">
            <v>0</v>
          </cell>
        </row>
        <row r="174">
          <cell r="AE174">
            <v>0</v>
          </cell>
        </row>
        <row r="177">
          <cell r="AE177">
            <v>0</v>
          </cell>
        </row>
        <row r="178">
          <cell r="AE178">
            <v>0</v>
          </cell>
        </row>
        <row r="180">
          <cell r="AE180">
            <v>0</v>
          </cell>
        </row>
        <row r="181">
          <cell r="AE181">
            <v>0</v>
          </cell>
        </row>
        <row r="182">
          <cell r="AE182">
            <v>0</v>
          </cell>
        </row>
        <row r="183">
          <cell r="AE183">
            <v>0</v>
          </cell>
        </row>
        <row r="184">
          <cell r="AE184">
            <v>0</v>
          </cell>
        </row>
      </sheetData>
      <sheetData sheetId="32">
        <row r="54">
          <cell r="F5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AB83-9B67-412E-851B-D7751AC045BC}">
  <dimension ref="A1:T280"/>
  <sheetViews>
    <sheetView tabSelected="1" topLeftCell="A104" zoomScale="87" zoomScaleNormal="87" workbookViewId="0">
      <selection activeCell="P275" sqref="P275"/>
    </sheetView>
  </sheetViews>
  <sheetFormatPr defaultRowHeight="14.25" x14ac:dyDescent="0.2"/>
  <cols>
    <col min="13" max="13" width="3.5" customWidth="1"/>
    <col min="15" max="15" width="10.375" customWidth="1"/>
    <col min="16" max="16" width="10.875" customWidth="1"/>
    <col min="19" max="19" width="11" customWidth="1"/>
  </cols>
  <sheetData>
    <row r="1" spans="1:20" ht="26.2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6.25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47" t="s">
        <v>1</v>
      </c>
      <c r="P2" s="2"/>
      <c r="R2" s="2"/>
      <c r="S2" s="2"/>
      <c r="T2" s="2"/>
    </row>
    <row r="3" spans="1:20" ht="24" x14ac:dyDescent="0.5500000000000000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5"/>
      <c r="Q3" s="3"/>
      <c r="R3" s="3"/>
      <c r="S3" s="3"/>
      <c r="T3" s="3"/>
    </row>
    <row r="4" spans="1:20" ht="24" x14ac:dyDescent="0.5500000000000000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/>
      <c r="O4" s="3"/>
      <c r="P4" s="5"/>
      <c r="Q4" s="3"/>
      <c r="R4" s="3"/>
      <c r="S4" s="3"/>
      <c r="T4" s="3"/>
    </row>
    <row r="5" spans="1:20" ht="24" x14ac:dyDescent="0.55000000000000004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5"/>
      <c r="Q5" s="3"/>
      <c r="R5" s="3"/>
      <c r="S5" s="3"/>
      <c r="T5" s="3"/>
    </row>
    <row r="6" spans="1:20" ht="24" x14ac:dyDescent="0.55000000000000004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5"/>
      <c r="Q6" s="3"/>
      <c r="R6" s="3"/>
      <c r="S6" s="3"/>
      <c r="T6" s="3"/>
    </row>
    <row r="7" spans="1:20" ht="24" x14ac:dyDescent="0.55000000000000004">
      <c r="A7" s="3" t="s">
        <v>6</v>
      </c>
      <c r="B7" s="3"/>
      <c r="C7" s="3"/>
      <c r="D7" s="6"/>
      <c r="E7" s="3"/>
      <c r="F7" s="3"/>
      <c r="G7" s="3"/>
      <c r="H7" s="3"/>
      <c r="I7" s="7"/>
      <c r="J7" s="7"/>
      <c r="K7" s="3"/>
      <c r="L7" s="3"/>
      <c r="M7" s="3"/>
      <c r="N7" s="7"/>
      <c r="O7" s="7"/>
      <c r="P7" s="3"/>
      <c r="Q7" s="3"/>
      <c r="R7" s="7"/>
      <c r="S7" s="7"/>
      <c r="T7" s="3"/>
    </row>
    <row r="8" spans="1:20" ht="24" hidden="1" x14ac:dyDescent="0.55000000000000004">
      <c r="A8" s="8"/>
      <c r="B8" s="5" t="s">
        <v>7</v>
      </c>
      <c r="C8" s="3" t="s">
        <v>8</v>
      </c>
      <c r="D8" s="6"/>
      <c r="E8" s="3"/>
      <c r="F8" s="3"/>
      <c r="G8" s="3"/>
      <c r="H8" s="3"/>
      <c r="I8" s="7"/>
      <c r="J8" s="3"/>
      <c r="K8" s="3"/>
      <c r="L8" s="3"/>
      <c r="M8" s="9"/>
      <c r="N8" s="3" t="s">
        <v>9</v>
      </c>
      <c r="O8" s="9">
        <f>+[1]กรอกข้อมูลส้อมสร้างAC!K2</f>
        <v>0</v>
      </c>
      <c r="P8" s="3" t="s">
        <v>10</v>
      </c>
      <c r="Q8" s="3"/>
      <c r="R8" s="7"/>
      <c r="S8" s="7"/>
      <c r="T8" s="3"/>
    </row>
    <row r="9" spans="1:20" ht="24" hidden="1" x14ac:dyDescent="0.55000000000000004">
      <c r="A9" s="8"/>
      <c r="B9" s="5"/>
      <c r="C9" s="3"/>
      <c r="D9" s="3" t="s">
        <v>11</v>
      </c>
      <c r="E9" s="3"/>
      <c r="F9" s="10">
        <v>0</v>
      </c>
      <c r="G9" s="10"/>
      <c r="H9" s="3" t="s">
        <v>12</v>
      </c>
      <c r="I9" s="10" t="s">
        <v>13</v>
      </c>
      <c r="J9" s="10"/>
      <c r="K9" s="7" t="s">
        <v>14</v>
      </c>
      <c r="L9" s="3"/>
      <c r="M9" s="9"/>
      <c r="N9" s="3"/>
      <c r="O9" s="9"/>
      <c r="P9" s="3"/>
      <c r="Q9" s="3"/>
      <c r="R9" s="7"/>
      <c r="S9" s="7"/>
      <c r="T9" s="3"/>
    </row>
    <row r="10" spans="1:20" ht="24" hidden="1" x14ac:dyDescent="0.55000000000000004">
      <c r="A10" s="8"/>
      <c r="B10" s="5"/>
      <c r="C10" s="3"/>
      <c r="D10" s="3" t="s">
        <v>15</v>
      </c>
      <c r="E10" s="3"/>
      <c r="F10" s="10">
        <f>+[1]กรอกข้อมูลงานถนนAC.!E8</f>
        <v>0</v>
      </c>
      <c r="G10" s="10"/>
      <c r="H10" s="3" t="s">
        <v>12</v>
      </c>
      <c r="I10" s="10">
        <f>+[1]กรอกข้อมูลงานถนนAC.!G8</f>
        <v>0</v>
      </c>
      <c r="J10" s="10"/>
      <c r="K10" s="7" t="s">
        <v>14</v>
      </c>
      <c r="L10" s="3"/>
      <c r="M10" s="9"/>
      <c r="N10" s="3"/>
      <c r="O10" s="9"/>
      <c r="P10" s="3"/>
      <c r="Q10" s="3"/>
      <c r="R10" s="7"/>
      <c r="S10" s="7"/>
      <c r="T10" s="3"/>
    </row>
    <row r="11" spans="1:20" ht="24" hidden="1" x14ac:dyDescent="0.55000000000000004">
      <c r="A11" s="8"/>
      <c r="B11" s="5"/>
      <c r="C11" s="3"/>
      <c r="D11" s="3" t="s">
        <v>16</v>
      </c>
      <c r="E11" s="3" t="s">
        <v>17</v>
      </c>
      <c r="F11" s="3"/>
      <c r="G11" s="3" t="s">
        <v>18</v>
      </c>
      <c r="H11" s="3"/>
      <c r="I11" s="11">
        <v>0</v>
      </c>
      <c r="J11" s="12"/>
      <c r="K11" s="13" t="s">
        <v>19</v>
      </c>
      <c r="L11" s="3"/>
      <c r="M11" s="9"/>
      <c r="N11" s="3"/>
      <c r="O11" s="9"/>
      <c r="P11" s="3"/>
      <c r="Q11" s="3"/>
      <c r="R11" s="7"/>
      <c r="S11" s="7"/>
      <c r="T11" s="3"/>
    </row>
    <row r="12" spans="1:20" ht="24" hidden="1" x14ac:dyDescent="0.55000000000000004">
      <c r="A12" s="8"/>
      <c r="B12" s="5"/>
      <c r="C12" s="3"/>
      <c r="D12" s="3" t="s">
        <v>20</v>
      </c>
      <c r="E12" s="3" t="s">
        <v>17</v>
      </c>
      <c r="F12" s="3"/>
      <c r="G12" s="3" t="s">
        <v>21</v>
      </c>
      <c r="H12" s="3"/>
      <c r="I12" s="11">
        <v>0</v>
      </c>
      <c r="J12" s="12"/>
      <c r="K12" s="13" t="s">
        <v>19</v>
      </c>
      <c r="L12" s="3"/>
      <c r="M12" s="9"/>
      <c r="N12" s="3"/>
      <c r="O12" s="9"/>
      <c r="P12" s="3"/>
      <c r="Q12" s="3"/>
      <c r="R12" s="7"/>
      <c r="S12" s="7"/>
      <c r="T12" s="3"/>
    </row>
    <row r="13" spans="1:20" ht="24" hidden="1" x14ac:dyDescent="0.55000000000000004">
      <c r="A13" s="8"/>
      <c r="B13" s="5" t="s">
        <v>7</v>
      </c>
      <c r="C13" s="3" t="s">
        <v>22</v>
      </c>
      <c r="D13" s="6"/>
      <c r="E13" s="3"/>
      <c r="F13" s="3"/>
      <c r="G13" s="3"/>
      <c r="H13" s="3"/>
      <c r="I13" s="7"/>
      <c r="J13" s="3"/>
      <c r="K13" s="3"/>
      <c r="L13" s="3"/>
      <c r="M13" s="9"/>
      <c r="N13" s="3" t="s">
        <v>9</v>
      </c>
      <c r="O13" s="9">
        <f>+[1]กรอกข้อมูลงานถนนCS.!I6</f>
        <v>1.02</v>
      </c>
      <c r="P13" s="3" t="s">
        <v>10</v>
      </c>
      <c r="Q13" s="3"/>
      <c r="R13" s="7"/>
      <c r="S13" s="7"/>
      <c r="T13" s="3"/>
    </row>
    <row r="14" spans="1:20" ht="24" hidden="1" x14ac:dyDescent="0.55000000000000004">
      <c r="A14" s="8"/>
      <c r="B14" s="5"/>
      <c r="C14" s="3"/>
      <c r="D14" s="3" t="s">
        <v>16</v>
      </c>
      <c r="E14" s="3" t="s">
        <v>23</v>
      </c>
      <c r="F14" s="3"/>
      <c r="G14" s="3" t="s">
        <v>18</v>
      </c>
      <c r="H14" s="3"/>
      <c r="I14" s="7"/>
      <c r="J14" s="3" t="s">
        <v>19</v>
      </c>
      <c r="K14" s="3"/>
      <c r="L14" s="3"/>
      <c r="M14" s="9"/>
      <c r="N14" s="3"/>
      <c r="O14" s="9"/>
      <c r="P14" s="3"/>
      <c r="Q14" s="3"/>
      <c r="R14" s="7"/>
      <c r="S14" s="7"/>
      <c r="T14" s="3"/>
    </row>
    <row r="15" spans="1:20" ht="24" hidden="1" x14ac:dyDescent="0.55000000000000004">
      <c r="A15" s="8"/>
      <c r="B15" s="5"/>
      <c r="C15" s="3"/>
      <c r="D15" s="3" t="s">
        <v>20</v>
      </c>
      <c r="E15" s="3" t="s">
        <v>23</v>
      </c>
      <c r="F15" s="3"/>
      <c r="G15" s="3" t="s">
        <v>21</v>
      </c>
      <c r="H15" s="3"/>
      <c r="I15" s="7"/>
      <c r="J15" s="3" t="s">
        <v>19</v>
      </c>
      <c r="K15" s="3"/>
      <c r="L15" s="3"/>
      <c r="M15" s="9"/>
      <c r="N15" s="3"/>
      <c r="O15" s="9"/>
      <c r="P15" s="3"/>
      <c r="Q15" s="3"/>
      <c r="R15" s="7"/>
      <c r="S15" s="7"/>
      <c r="T15" s="3"/>
    </row>
    <row r="16" spans="1:20" ht="24" hidden="1" x14ac:dyDescent="0.55000000000000004">
      <c r="A16" s="8"/>
      <c r="B16" s="5" t="s">
        <v>7</v>
      </c>
      <c r="C16" s="3" t="s">
        <v>24</v>
      </c>
      <c r="D16" s="6"/>
      <c r="E16" s="3"/>
      <c r="F16" s="3"/>
      <c r="G16" s="14" t="s">
        <v>25</v>
      </c>
      <c r="H16" s="15">
        <v>4</v>
      </c>
      <c r="I16" s="14" t="s">
        <v>19</v>
      </c>
      <c r="J16" s="3" t="s">
        <v>26</v>
      </c>
      <c r="K16" s="16">
        <v>0.15</v>
      </c>
      <c r="L16" s="7" t="s">
        <v>27</v>
      </c>
      <c r="M16" s="9"/>
      <c r="N16" s="3" t="s">
        <v>9</v>
      </c>
      <c r="O16" s="9">
        <f>+[1]กรอกข้อมูลงานถนนคสล.4มหนา15cm!I17</f>
        <v>0</v>
      </c>
      <c r="P16" s="3" t="s">
        <v>10</v>
      </c>
      <c r="Q16" s="3"/>
      <c r="R16" s="7"/>
      <c r="S16" s="7"/>
      <c r="T16" s="3"/>
    </row>
    <row r="17" spans="1:20" ht="24" hidden="1" x14ac:dyDescent="0.55000000000000004">
      <c r="A17" s="8"/>
      <c r="B17" s="5"/>
      <c r="C17" s="3"/>
      <c r="D17" s="3" t="s">
        <v>16</v>
      </c>
      <c r="E17" s="3" t="s">
        <v>28</v>
      </c>
      <c r="F17" s="3"/>
      <c r="G17" s="3" t="s">
        <v>18</v>
      </c>
      <c r="H17" s="3"/>
      <c r="I17" s="7"/>
      <c r="J17" s="3" t="s">
        <v>19</v>
      </c>
      <c r="K17" s="16"/>
      <c r="L17" s="7"/>
      <c r="M17" s="9"/>
      <c r="N17" s="3"/>
      <c r="O17" s="9"/>
      <c r="P17" s="3"/>
      <c r="Q17" s="3"/>
      <c r="R17" s="7"/>
      <c r="S17" s="7"/>
      <c r="T17" s="3"/>
    </row>
    <row r="18" spans="1:20" ht="24" hidden="1" x14ac:dyDescent="0.55000000000000004">
      <c r="A18" s="8"/>
      <c r="B18" s="5"/>
      <c r="C18" s="3"/>
      <c r="D18" s="3" t="s">
        <v>20</v>
      </c>
      <c r="E18" s="3" t="s">
        <v>29</v>
      </c>
      <c r="F18" s="3"/>
      <c r="G18" s="3" t="s">
        <v>21</v>
      </c>
      <c r="H18" s="3"/>
      <c r="I18" s="7"/>
      <c r="J18" s="3" t="s">
        <v>19</v>
      </c>
      <c r="K18" s="16"/>
      <c r="L18" s="7"/>
      <c r="M18" s="9"/>
      <c r="N18" s="3"/>
      <c r="O18" s="9"/>
      <c r="P18" s="3"/>
      <c r="Q18" s="3"/>
      <c r="R18" s="7"/>
      <c r="S18" s="7"/>
      <c r="T18" s="3"/>
    </row>
    <row r="19" spans="1:20" ht="24" hidden="1" x14ac:dyDescent="0.55000000000000004">
      <c r="A19" s="8"/>
      <c r="B19" s="5" t="s">
        <v>7</v>
      </c>
      <c r="C19" s="3" t="s">
        <v>24</v>
      </c>
      <c r="D19" s="6"/>
      <c r="E19" s="3"/>
      <c r="F19" s="3"/>
      <c r="G19" s="14" t="s">
        <v>25</v>
      </c>
      <c r="H19" s="15">
        <v>5</v>
      </c>
      <c r="I19" s="14" t="s">
        <v>19</v>
      </c>
      <c r="J19" s="3" t="s">
        <v>26</v>
      </c>
      <c r="K19" s="16">
        <v>0.15</v>
      </c>
      <c r="L19" s="7" t="s">
        <v>27</v>
      </c>
      <c r="M19" s="9"/>
      <c r="N19" s="3" t="s">
        <v>9</v>
      </c>
      <c r="O19" s="9">
        <f>+[1]กรอกข้อมูลงานถนนคสล.5มหนา15cm!I16</f>
        <v>0</v>
      </c>
      <c r="P19" s="3" t="s">
        <v>10</v>
      </c>
      <c r="Q19" s="4" t="str">
        <f>G116</f>
        <v>เสริมเหล็ก RB.6 mm.@0.40 m. x RB.9mm.0.30 มม.</v>
      </c>
      <c r="R19" s="7"/>
      <c r="S19" s="7"/>
      <c r="T19" s="3"/>
    </row>
    <row r="20" spans="1:20" ht="24" hidden="1" x14ac:dyDescent="0.55000000000000004">
      <c r="A20" s="8"/>
      <c r="B20" s="5"/>
      <c r="C20" s="3"/>
      <c r="D20" s="3" t="s">
        <v>16</v>
      </c>
      <c r="E20" s="3" t="s">
        <v>28</v>
      </c>
      <c r="F20" s="3"/>
      <c r="G20" s="3" t="s">
        <v>18</v>
      </c>
      <c r="H20" s="3"/>
      <c r="I20" s="7"/>
      <c r="J20" s="3" t="s">
        <v>19</v>
      </c>
      <c r="K20" s="16"/>
      <c r="L20" s="7"/>
      <c r="M20" s="9"/>
      <c r="N20" s="3"/>
      <c r="O20" s="9"/>
      <c r="P20" s="3"/>
      <c r="Q20" s="3"/>
      <c r="R20" s="7"/>
      <c r="S20" s="7"/>
      <c r="T20" s="3"/>
    </row>
    <row r="21" spans="1:20" ht="24" hidden="1" x14ac:dyDescent="0.55000000000000004">
      <c r="A21" s="8"/>
      <c r="B21" s="5"/>
      <c r="C21" s="3"/>
      <c r="D21" s="3" t="s">
        <v>20</v>
      </c>
      <c r="E21" s="3" t="s">
        <v>29</v>
      </c>
      <c r="F21" s="3"/>
      <c r="G21" s="3" t="s">
        <v>21</v>
      </c>
      <c r="H21" s="3"/>
      <c r="I21" s="7"/>
      <c r="J21" s="3" t="s">
        <v>19</v>
      </c>
      <c r="K21" s="16"/>
      <c r="L21" s="7"/>
      <c r="M21" s="9"/>
      <c r="N21" s="3"/>
      <c r="O21" s="9"/>
      <c r="P21" s="3"/>
      <c r="Q21" s="3"/>
      <c r="R21" s="7"/>
      <c r="S21" s="7"/>
      <c r="T21" s="3"/>
    </row>
    <row r="22" spans="1:20" ht="24" hidden="1" x14ac:dyDescent="0.55000000000000004">
      <c r="A22" s="8"/>
      <c r="B22" s="5" t="s">
        <v>7</v>
      </c>
      <c r="C22" s="3" t="s">
        <v>24</v>
      </c>
      <c r="D22" s="6"/>
      <c r="E22" s="3"/>
      <c r="F22" s="3"/>
      <c r="G22" s="14" t="s">
        <v>25</v>
      </c>
      <c r="H22" s="15">
        <v>6</v>
      </c>
      <c r="I22" s="14" t="s">
        <v>19</v>
      </c>
      <c r="J22" s="3" t="s">
        <v>26</v>
      </c>
      <c r="K22" s="16">
        <v>0.15</v>
      </c>
      <c r="L22" s="7" t="s">
        <v>27</v>
      </c>
      <c r="M22" s="9"/>
      <c r="N22" s="3" t="s">
        <v>9</v>
      </c>
      <c r="O22" s="9">
        <f>+[1]กรอกข้อมูลงานถนนคสล.6ม15cm!I16</f>
        <v>0</v>
      </c>
      <c r="P22" s="3" t="s">
        <v>10</v>
      </c>
      <c r="Q22" s="3"/>
      <c r="R22" s="7"/>
      <c r="S22" s="7"/>
      <c r="T22" s="3"/>
    </row>
    <row r="23" spans="1:20" ht="24" hidden="1" x14ac:dyDescent="0.55000000000000004">
      <c r="A23" s="8"/>
      <c r="B23" s="5"/>
      <c r="C23" s="3"/>
      <c r="D23" s="3" t="s">
        <v>16</v>
      </c>
      <c r="E23" s="3" t="s">
        <v>28</v>
      </c>
      <c r="F23" s="3"/>
      <c r="G23" s="3" t="s">
        <v>18</v>
      </c>
      <c r="H23" s="3"/>
      <c r="I23" s="7"/>
      <c r="J23" s="3" t="s">
        <v>19</v>
      </c>
      <c r="K23" s="16"/>
      <c r="L23" s="7"/>
      <c r="M23" s="9"/>
      <c r="N23" s="3"/>
      <c r="O23" s="9"/>
      <c r="P23" s="3"/>
      <c r="Q23" s="3"/>
      <c r="R23" s="7"/>
      <c r="S23" s="7"/>
      <c r="T23" s="3"/>
    </row>
    <row r="24" spans="1:20" ht="24" hidden="1" x14ac:dyDescent="0.55000000000000004">
      <c r="A24" s="8"/>
      <c r="B24" s="5"/>
      <c r="C24" s="3"/>
      <c r="D24" s="3" t="s">
        <v>20</v>
      </c>
      <c r="E24" s="3" t="s">
        <v>29</v>
      </c>
      <c r="F24" s="3"/>
      <c r="G24" s="3" t="s">
        <v>21</v>
      </c>
      <c r="H24" s="3"/>
      <c r="I24" s="7"/>
      <c r="J24" s="3" t="s">
        <v>19</v>
      </c>
      <c r="K24" s="16"/>
      <c r="L24" s="7"/>
      <c r="M24" s="9"/>
      <c r="N24" s="3"/>
      <c r="O24" s="9"/>
      <c r="P24" s="3"/>
      <c r="Q24" s="3"/>
      <c r="R24" s="7"/>
      <c r="S24" s="7"/>
      <c r="T24" s="3"/>
    </row>
    <row r="25" spans="1:20" ht="24" hidden="1" x14ac:dyDescent="0.55000000000000004">
      <c r="A25" s="8"/>
      <c r="B25" s="5" t="s">
        <v>7</v>
      </c>
      <c r="C25" s="3" t="s">
        <v>24</v>
      </c>
      <c r="D25" s="6"/>
      <c r="E25" s="3"/>
      <c r="F25" s="3"/>
      <c r="G25" s="14" t="s">
        <v>25</v>
      </c>
      <c r="H25" s="15">
        <v>6</v>
      </c>
      <c r="I25" s="14" t="s">
        <v>19</v>
      </c>
      <c r="J25" s="3" t="s">
        <v>26</v>
      </c>
      <c r="K25" s="16">
        <v>0.2</v>
      </c>
      <c r="L25" s="7" t="s">
        <v>27</v>
      </c>
      <c r="M25" s="9"/>
      <c r="N25" s="3" t="s">
        <v>9</v>
      </c>
      <c r="O25" s="9">
        <f>+[1]กรอกข้อมูลงานถนนคสล.6ม20cm!I16</f>
        <v>0</v>
      </c>
      <c r="P25" s="3" t="s">
        <v>10</v>
      </c>
      <c r="Q25" s="3"/>
      <c r="R25" s="7"/>
      <c r="S25" s="7"/>
      <c r="T25" s="3"/>
    </row>
    <row r="26" spans="1:20" ht="24" hidden="1" x14ac:dyDescent="0.55000000000000004">
      <c r="A26" s="8"/>
      <c r="B26" s="5"/>
      <c r="C26" s="3"/>
      <c r="D26" s="3" t="s">
        <v>16</v>
      </c>
      <c r="E26" s="3" t="s">
        <v>28</v>
      </c>
      <c r="F26" s="3"/>
      <c r="G26" s="3" t="s">
        <v>18</v>
      </c>
      <c r="H26" s="3"/>
      <c r="I26" s="7"/>
      <c r="J26" s="3" t="s">
        <v>19</v>
      </c>
      <c r="K26" s="16"/>
      <c r="L26" s="7"/>
      <c r="M26" s="9"/>
      <c r="N26" s="3"/>
      <c r="O26" s="9"/>
      <c r="P26" s="3"/>
      <c r="Q26" s="3"/>
      <c r="R26" s="7"/>
      <c r="S26" s="7"/>
      <c r="T26" s="3"/>
    </row>
    <row r="27" spans="1:20" ht="24" hidden="1" x14ac:dyDescent="0.55000000000000004">
      <c r="A27" s="8"/>
      <c r="B27" s="5"/>
      <c r="C27" s="3"/>
      <c r="D27" s="3" t="s">
        <v>20</v>
      </c>
      <c r="E27" s="3" t="s">
        <v>29</v>
      </c>
      <c r="F27" s="3"/>
      <c r="G27" s="3" t="s">
        <v>21</v>
      </c>
      <c r="H27" s="3"/>
      <c r="I27" s="7"/>
      <c r="J27" s="3" t="s">
        <v>19</v>
      </c>
      <c r="K27" s="16"/>
      <c r="L27" s="7"/>
      <c r="M27" s="9"/>
      <c r="N27" s="3"/>
      <c r="O27" s="9"/>
      <c r="P27" s="3"/>
      <c r="Q27" s="3"/>
      <c r="R27" s="7"/>
      <c r="S27" s="7"/>
      <c r="T27" s="3"/>
    </row>
    <row r="28" spans="1:20" ht="24" hidden="1" x14ac:dyDescent="0.55000000000000004">
      <c r="A28" s="8"/>
      <c r="B28" s="5" t="s">
        <v>7</v>
      </c>
      <c r="C28" s="3" t="s">
        <v>30</v>
      </c>
      <c r="D28" s="17"/>
      <c r="E28" s="3"/>
      <c r="F28" s="3"/>
      <c r="G28" s="3"/>
      <c r="H28" s="3"/>
      <c r="I28" s="7"/>
      <c r="J28" s="3"/>
      <c r="K28" s="3"/>
      <c r="L28" s="3"/>
      <c r="M28" s="9"/>
      <c r="N28" s="3" t="s">
        <v>9</v>
      </c>
      <c r="O28" s="9">
        <f>+[1]กรอกข้อมูลงานPIR!K2</f>
        <v>0</v>
      </c>
      <c r="P28" s="3" t="s">
        <v>10</v>
      </c>
      <c r="Q28" s="3"/>
      <c r="R28" s="7"/>
      <c r="S28" s="7"/>
      <c r="T28" s="3"/>
    </row>
    <row r="29" spans="1:20" ht="24" hidden="1" x14ac:dyDescent="0.55000000000000004">
      <c r="A29" s="8"/>
      <c r="B29" s="5"/>
      <c r="C29" s="3"/>
      <c r="D29" s="3" t="s">
        <v>31</v>
      </c>
      <c r="E29" s="3"/>
      <c r="F29" s="10">
        <f>+[1]กรอกข้อมูลงานPIR!E14</f>
        <v>0</v>
      </c>
      <c r="G29" s="10"/>
      <c r="H29" s="3" t="s">
        <v>12</v>
      </c>
      <c r="I29" s="10">
        <f>+[1]กรอกข้อมูลงานPIR!G14</f>
        <v>0</v>
      </c>
      <c r="J29" s="10"/>
      <c r="K29" s="7" t="s">
        <v>14</v>
      </c>
      <c r="L29" s="3"/>
      <c r="M29" s="9"/>
      <c r="N29" s="3"/>
      <c r="O29" s="9"/>
      <c r="P29" s="3"/>
      <c r="Q29" s="3"/>
      <c r="R29" s="7"/>
      <c r="S29" s="7"/>
      <c r="T29" s="3"/>
    </row>
    <row r="30" spans="1:20" ht="24" hidden="1" x14ac:dyDescent="0.55000000000000004">
      <c r="A30" s="8"/>
      <c r="B30" s="5"/>
      <c r="C30" s="3"/>
      <c r="D30" s="3" t="s">
        <v>31</v>
      </c>
      <c r="E30" s="3"/>
      <c r="F30" s="10">
        <f>+[1]กรอกข้อมูลงานPIR!E15</f>
        <v>0</v>
      </c>
      <c r="G30" s="10"/>
      <c r="H30" s="3" t="s">
        <v>12</v>
      </c>
      <c r="I30" s="10">
        <f>+[1]กรอกข้อมูลงานPIR!G15</f>
        <v>0</v>
      </c>
      <c r="J30" s="10"/>
      <c r="K30" s="7" t="s">
        <v>14</v>
      </c>
      <c r="L30" s="3"/>
      <c r="M30" s="9"/>
      <c r="N30" s="3"/>
      <c r="O30" s="9"/>
      <c r="P30" s="3"/>
      <c r="Q30" s="3"/>
      <c r="R30" s="7"/>
      <c r="S30" s="7"/>
      <c r="T30" s="3"/>
    </row>
    <row r="31" spans="1:20" ht="24" hidden="1" x14ac:dyDescent="0.55000000000000004">
      <c r="A31" s="8"/>
      <c r="B31" s="5"/>
      <c r="C31" s="3"/>
      <c r="D31" s="3" t="s">
        <v>15</v>
      </c>
      <c r="E31" s="3"/>
      <c r="F31" s="10">
        <f>+[1]กรอกข้อมูลงานPIR!E15</f>
        <v>0</v>
      </c>
      <c r="G31" s="10"/>
      <c r="H31" s="3" t="s">
        <v>12</v>
      </c>
      <c r="I31" s="10">
        <f>+[1]กรอกข้อมูลงานPIR!G15</f>
        <v>0</v>
      </c>
      <c r="J31" s="10"/>
      <c r="K31" s="7" t="s">
        <v>14</v>
      </c>
      <c r="L31" s="3"/>
      <c r="M31" s="9"/>
      <c r="N31" s="3"/>
      <c r="O31" s="9"/>
      <c r="P31" s="3"/>
      <c r="Q31" s="3"/>
      <c r="R31" s="7"/>
      <c r="S31" s="7"/>
      <c r="T31" s="3"/>
    </row>
    <row r="32" spans="1:20" ht="24" hidden="1" x14ac:dyDescent="0.55000000000000004">
      <c r="A32" s="8"/>
      <c r="B32" s="5"/>
      <c r="C32" s="3"/>
      <c r="D32" s="3" t="s">
        <v>16</v>
      </c>
      <c r="E32" s="3" t="s">
        <v>17</v>
      </c>
      <c r="F32" s="3"/>
      <c r="G32" s="3" t="s">
        <v>18</v>
      </c>
      <c r="H32" s="18">
        <v>6</v>
      </c>
      <c r="I32" s="18"/>
      <c r="J32" s="3" t="s">
        <v>19</v>
      </c>
      <c r="K32" s="3"/>
      <c r="L32" s="3"/>
      <c r="M32" s="9"/>
      <c r="N32" s="3"/>
      <c r="O32" s="9"/>
      <c r="P32" s="3"/>
      <c r="Q32" s="3"/>
      <c r="R32" s="7"/>
      <c r="S32" s="7"/>
      <c r="T32" s="3"/>
    </row>
    <row r="33" spans="1:20" ht="24" hidden="1" x14ac:dyDescent="0.55000000000000004">
      <c r="A33" s="8"/>
      <c r="B33" s="5"/>
      <c r="C33" s="3"/>
      <c r="D33" s="3" t="s">
        <v>20</v>
      </c>
      <c r="E33" s="3" t="s">
        <v>17</v>
      </c>
      <c r="F33" s="3"/>
      <c r="G33" s="3" t="s">
        <v>32</v>
      </c>
      <c r="H33" s="3"/>
      <c r="I33" s="7"/>
      <c r="J33" s="3" t="s">
        <v>19</v>
      </c>
      <c r="K33" s="3"/>
      <c r="L33" s="3"/>
      <c r="M33" s="9"/>
      <c r="N33" s="3"/>
      <c r="O33" s="9"/>
      <c r="P33" s="3"/>
      <c r="Q33" s="3"/>
      <c r="R33" s="7"/>
      <c r="S33" s="7"/>
      <c r="T33" s="3"/>
    </row>
    <row r="34" spans="1:20" ht="24" hidden="1" x14ac:dyDescent="0.55000000000000004">
      <c r="A34" s="8"/>
      <c r="B34" s="5" t="s">
        <v>7</v>
      </c>
      <c r="C34" s="3" t="s">
        <v>33</v>
      </c>
      <c r="D34" s="17"/>
      <c r="E34" s="3"/>
      <c r="F34" s="3"/>
      <c r="G34" s="3"/>
      <c r="H34" s="3"/>
      <c r="I34" s="7"/>
      <c r="J34" s="3"/>
      <c r="K34" s="3"/>
      <c r="L34" s="3"/>
      <c r="M34" s="9"/>
      <c r="N34" s="3" t="s">
        <v>9</v>
      </c>
      <c r="O34" s="9">
        <f>+[1]กรอกข้อมูลงานเสริมผิวAC!I2</f>
        <v>0</v>
      </c>
      <c r="P34" s="3" t="s">
        <v>10</v>
      </c>
      <c r="Q34" s="3"/>
      <c r="R34" s="7"/>
      <c r="S34" s="7"/>
      <c r="T34" s="3"/>
    </row>
    <row r="35" spans="1:20" ht="24" hidden="1" x14ac:dyDescent="0.55000000000000004">
      <c r="A35" s="8"/>
      <c r="B35" s="5"/>
      <c r="C35" s="3"/>
      <c r="D35" s="3" t="s">
        <v>16</v>
      </c>
      <c r="E35" s="3" t="s">
        <v>17</v>
      </c>
      <c r="F35" s="3"/>
      <c r="G35" s="3" t="s">
        <v>18</v>
      </c>
      <c r="H35" s="3"/>
      <c r="I35" s="7"/>
      <c r="J35" s="3" t="s">
        <v>19</v>
      </c>
      <c r="K35" s="3"/>
      <c r="L35" s="3"/>
      <c r="M35" s="9"/>
      <c r="N35" s="3"/>
      <c r="O35" s="9"/>
      <c r="P35" s="3"/>
      <c r="Q35" s="3"/>
      <c r="R35" s="7"/>
      <c r="S35" s="7"/>
      <c r="T35" s="3"/>
    </row>
    <row r="36" spans="1:20" ht="24" hidden="1" x14ac:dyDescent="0.55000000000000004">
      <c r="A36" s="8"/>
      <c r="B36" s="5"/>
      <c r="C36" s="3"/>
      <c r="D36" s="3" t="s">
        <v>20</v>
      </c>
      <c r="E36" s="3" t="s">
        <v>17</v>
      </c>
      <c r="F36" s="3"/>
      <c r="G36" s="3" t="s">
        <v>21</v>
      </c>
      <c r="H36" s="3"/>
      <c r="I36" s="7"/>
      <c r="J36" s="3" t="s">
        <v>19</v>
      </c>
      <c r="K36" s="3"/>
      <c r="L36" s="3"/>
      <c r="M36" s="9"/>
      <c r="N36" s="3"/>
      <c r="O36" s="9"/>
      <c r="P36" s="3"/>
      <c r="Q36" s="3"/>
      <c r="R36" s="7"/>
      <c r="S36" s="7"/>
      <c r="T36" s="3"/>
    </row>
    <row r="37" spans="1:20" ht="24" hidden="1" x14ac:dyDescent="0.55000000000000004">
      <c r="A37" s="8"/>
      <c r="B37" s="5" t="s">
        <v>7</v>
      </c>
      <c r="C37" s="3" t="s">
        <v>34</v>
      </c>
      <c r="D37" s="17"/>
      <c r="E37" s="3"/>
      <c r="F37" s="3"/>
      <c r="G37" s="3"/>
      <c r="H37" s="3"/>
      <c r="I37" s="7"/>
      <c r="J37" s="3"/>
      <c r="K37" s="3"/>
      <c r="L37" s="3"/>
      <c r="M37" s="9"/>
      <c r="N37" s="3" t="s">
        <v>9</v>
      </c>
      <c r="O37" s="9">
        <f>+[1]กรอกข้อมูลงานฉาบผิว!I2</f>
        <v>0</v>
      </c>
      <c r="P37" s="3" t="s">
        <v>10</v>
      </c>
      <c r="Q37" s="3"/>
      <c r="R37" s="7"/>
      <c r="S37" s="7"/>
      <c r="T37" s="3"/>
    </row>
    <row r="38" spans="1:20" ht="24" hidden="1" x14ac:dyDescent="0.55000000000000004">
      <c r="A38" s="8"/>
      <c r="B38" s="5"/>
      <c r="C38" s="3"/>
      <c r="D38" s="3" t="s">
        <v>16</v>
      </c>
      <c r="E38" s="3" t="s">
        <v>35</v>
      </c>
      <c r="F38" s="3"/>
      <c r="G38" s="3" t="s">
        <v>18</v>
      </c>
      <c r="H38" s="3"/>
      <c r="I38" s="7"/>
      <c r="J38" s="3" t="s">
        <v>19</v>
      </c>
      <c r="K38" s="3"/>
      <c r="L38" s="3"/>
      <c r="M38" s="9"/>
      <c r="N38" s="3" t="s">
        <v>18</v>
      </c>
      <c r="O38" s="9">
        <f>[1]กรอกข้อมูลงานฉาบผิว!N4</f>
        <v>0</v>
      </c>
      <c r="P38" s="3" t="s">
        <v>19</v>
      </c>
      <c r="Q38" s="3"/>
      <c r="R38" s="7"/>
      <c r="S38" s="7"/>
      <c r="T38" s="3"/>
    </row>
    <row r="39" spans="1:20" ht="24" hidden="1" x14ac:dyDescent="0.55000000000000004">
      <c r="A39" s="8"/>
      <c r="B39" s="5"/>
      <c r="C39" s="3"/>
      <c r="D39" s="3" t="s">
        <v>20</v>
      </c>
      <c r="E39" s="3" t="s">
        <v>35</v>
      </c>
      <c r="F39" s="3"/>
      <c r="G39" s="3" t="s">
        <v>21</v>
      </c>
      <c r="H39" s="3"/>
      <c r="I39" s="7"/>
      <c r="J39" s="3" t="s">
        <v>19</v>
      </c>
      <c r="K39" s="3"/>
      <c r="L39" s="3"/>
      <c r="M39" s="9" t="s">
        <v>18</v>
      </c>
      <c r="N39" s="3" t="s">
        <v>36</v>
      </c>
      <c r="O39" s="9">
        <f>[1]กรอกข้อมูลงานฉาบผิว!R4</f>
        <v>0</v>
      </c>
      <c r="P39" s="3" t="s">
        <v>19</v>
      </c>
      <c r="Q39" s="3"/>
      <c r="R39" s="7"/>
      <c r="S39" s="7"/>
      <c r="T39" s="3"/>
    </row>
    <row r="40" spans="1:20" ht="24" hidden="1" x14ac:dyDescent="0.55000000000000004">
      <c r="A40" s="8"/>
      <c r="B40" s="5" t="s">
        <v>7</v>
      </c>
      <c r="C40" s="3" t="s">
        <v>37</v>
      </c>
      <c r="D40" s="17"/>
      <c r="E40" s="3"/>
      <c r="F40" s="19">
        <v>0</v>
      </c>
      <c r="G40" s="19"/>
      <c r="H40" s="3" t="s">
        <v>12</v>
      </c>
      <c r="I40" s="19">
        <v>0</v>
      </c>
      <c r="J40" s="3"/>
      <c r="K40" s="3"/>
      <c r="L40" s="3"/>
      <c r="M40" s="9"/>
      <c r="N40" s="3" t="s">
        <v>9</v>
      </c>
      <c r="O40" s="9">
        <f>+[1]กรอกข้อมูลส้อมสร้างCS!K2</f>
        <v>0</v>
      </c>
      <c r="P40" s="3" t="s">
        <v>10</v>
      </c>
      <c r="Q40" s="3"/>
      <c r="R40" s="7"/>
      <c r="S40" s="7"/>
      <c r="T40" s="3"/>
    </row>
    <row r="41" spans="1:20" ht="24" hidden="1" x14ac:dyDescent="0.55000000000000004">
      <c r="A41" s="8"/>
      <c r="B41" s="5"/>
      <c r="C41" s="3"/>
      <c r="D41" s="3" t="s">
        <v>16</v>
      </c>
      <c r="E41" s="3" t="s">
        <v>23</v>
      </c>
      <c r="F41" s="3"/>
      <c r="G41" s="3" t="s">
        <v>18</v>
      </c>
      <c r="H41" s="18">
        <v>0</v>
      </c>
      <c r="I41" s="18"/>
      <c r="J41" s="3" t="s">
        <v>19</v>
      </c>
      <c r="K41" s="3" t="s">
        <v>19</v>
      </c>
      <c r="L41" s="3"/>
      <c r="M41" s="9"/>
      <c r="N41" s="3"/>
      <c r="O41" s="9"/>
      <c r="P41" s="3"/>
      <c r="Q41" s="3"/>
      <c r="R41" s="7"/>
      <c r="S41" s="7"/>
      <c r="T41" s="3"/>
    </row>
    <row r="42" spans="1:20" ht="24" hidden="1" x14ac:dyDescent="0.55000000000000004">
      <c r="A42" s="8"/>
      <c r="B42" s="5"/>
      <c r="C42" s="3"/>
      <c r="D42" s="3" t="s">
        <v>20</v>
      </c>
      <c r="E42" s="3" t="s">
        <v>38</v>
      </c>
      <c r="F42" s="3"/>
      <c r="G42" s="3" t="s">
        <v>21</v>
      </c>
      <c r="H42" s="18">
        <v>0</v>
      </c>
      <c r="I42" s="18"/>
      <c r="J42" s="3" t="s">
        <v>19</v>
      </c>
      <c r="K42" s="3" t="s">
        <v>19</v>
      </c>
      <c r="L42" s="3"/>
      <c r="M42" s="9"/>
      <c r="N42" s="3"/>
      <c r="O42" s="9"/>
      <c r="P42" s="3"/>
      <c r="Q42" s="3"/>
      <c r="R42" s="7"/>
      <c r="S42" s="7"/>
      <c r="T42" s="3"/>
    </row>
    <row r="43" spans="1:20" ht="24" hidden="1" x14ac:dyDescent="0.55000000000000004">
      <c r="A43" s="8"/>
      <c r="B43" s="5" t="s">
        <v>7</v>
      </c>
      <c r="C43" s="3" t="s">
        <v>8</v>
      </c>
      <c r="D43" s="17"/>
      <c r="E43" s="3"/>
      <c r="F43" s="3"/>
      <c r="G43" s="3"/>
      <c r="H43" s="3"/>
      <c r="I43" s="7"/>
      <c r="J43" s="3"/>
      <c r="K43" s="3"/>
      <c r="L43" s="3"/>
      <c r="M43" s="9"/>
      <c r="N43" s="3" t="s">
        <v>9</v>
      </c>
      <c r="O43" s="9">
        <f>+[1]กรอกข้อมูลส้อมสร้างAC!K2</f>
        <v>0</v>
      </c>
      <c r="P43" s="3" t="s">
        <v>10</v>
      </c>
      <c r="Q43" s="3"/>
      <c r="R43" s="7"/>
      <c r="S43" s="7"/>
      <c r="T43" s="3"/>
    </row>
    <row r="44" spans="1:20" ht="24" hidden="1" x14ac:dyDescent="0.55000000000000004">
      <c r="A44" s="8"/>
      <c r="B44" s="5"/>
      <c r="C44" s="3"/>
      <c r="D44" s="3" t="s">
        <v>31</v>
      </c>
      <c r="E44" s="3"/>
      <c r="F44" s="19">
        <f>+[1]กรอกข้อมูลส้อมสร้างAC!E5</f>
        <v>0</v>
      </c>
      <c r="G44" s="19"/>
      <c r="H44" s="3" t="s">
        <v>12</v>
      </c>
      <c r="I44" s="19">
        <f>+[1]กรอกข้อมูลส้อมสร้างAC!G5</f>
        <v>0</v>
      </c>
      <c r="J44" s="19"/>
      <c r="K44" s="7" t="s">
        <v>14</v>
      </c>
      <c r="L44" s="3"/>
      <c r="M44" s="9"/>
      <c r="N44" s="3"/>
      <c r="O44" s="9"/>
      <c r="P44" s="3"/>
      <c r="Q44" s="3"/>
      <c r="R44" s="7"/>
      <c r="S44" s="7"/>
      <c r="T44" s="3"/>
    </row>
    <row r="45" spans="1:20" ht="24" hidden="1" x14ac:dyDescent="0.55000000000000004">
      <c r="A45" s="8"/>
      <c r="B45" s="5"/>
      <c r="C45" s="3"/>
      <c r="D45" s="3" t="s">
        <v>15</v>
      </c>
      <c r="E45" s="3"/>
      <c r="F45" s="19">
        <f>+[1]กรอกข้อมูลส้อมสร้างAC!E6</f>
        <v>0</v>
      </c>
      <c r="G45" s="19"/>
      <c r="H45" s="3" t="s">
        <v>12</v>
      </c>
      <c r="I45" s="19">
        <f>+[1]กรอกข้อมูลส้อมสร้างAC!G6</f>
        <v>0</v>
      </c>
      <c r="J45" s="19"/>
      <c r="K45" s="7" t="s">
        <v>14</v>
      </c>
      <c r="L45" s="3"/>
      <c r="M45" s="9"/>
      <c r="N45" s="3"/>
      <c r="O45" s="9"/>
      <c r="P45" s="3"/>
      <c r="Q45" s="3"/>
      <c r="R45" s="7"/>
      <c r="S45" s="7"/>
      <c r="T45" s="3"/>
    </row>
    <row r="46" spans="1:20" ht="24" hidden="1" x14ac:dyDescent="0.55000000000000004">
      <c r="A46" s="8"/>
      <c r="B46" s="20" t="s">
        <v>39</v>
      </c>
      <c r="C46" s="3" t="s">
        <v>40</v>
      </c>
      <c r="D46" s="3"/>
      <c r="E46" s="3"/>
      <c r="F46" s="10"/>
      <c r="G46" s="10"/>
      <c r="H46" s="3"/>
      <c r="I46" s="10"/>
      <c r="J46" s="10"/>
      <c r="K46" s="7"/>
      <c r="L46" s="3"/>
      <c r="M46" s="9"/>
      <c r="N46" s="3" t="s">
        <v>9</v>
      </c>
      <c r="O46" s="9">
        <f>+[1]กรอกข้อมูลงานถนนAC.!I6</f>
        <v>0</v>
      </c>
      <c r="P46" s="3" t="s">
        <v>10</v>
      </c>
      <c r="Q46" s="3"/>
      <c r="R46" s="7"/>
      <c r="S46" s="7"/>
      <c r="T46" s="3"/>
    </row>
    <row r="47" spans="1:20" ht="24" hidden="1" x14ac:dyDescent="0.55000000000000004">
      <c r="A47" s="8"/>
      <c r="B47" s="5"/>
      <c r="C47" s="3"/>
      <c r="D47" s="3" t="s">
        <v>31</v>
      </c>
      <c r="E47" s="3"/>
      <c r="F47" s="10">
        <f>+[1]กรอกข้อมูลงานถนนAC.!E7</f>
        <v>0</v>
      </c>
      <c r="G47" s="10"/>
      <c r="H47" s="3" t="s">
        <v>12</v>
      </c>
      <c r="I47" s="10">
        <f>[1]กรอกข้อมูลงานถนนCS.!G7</f>
        <v>1020</v>
      </c>
      <c r="J47" s="10"/>
      <c r="K47" s="7" t="s">
        <v>14</v>
      </c>
      <c r="L47" s="3"/>
      <c r="M47" s="9"/>
      <c r="N47" s="3" t="str">
        <f>J105</f>
        <v xml:space="preserve">ความหนา </v>
      </c>
      <c r="O47" s="3">
        <f>K105</f>
        <v>5</v>
      </c>
      <c r="P47" s="3" t="str">
        <f>L105</f>
        <v>ซม.</v>
      </c>
      <c r="Q47" s="3"/>
      <c r="R47" s="7"/>
      <c r="S47" s="7"/>
      <c r="T47" s="3"/>
    </row>
    <row r="48" spans="1:20" ht="24" hidden="1" x14ac:dyDescent="0.55000000000000004">
      <c r="A48" s="8"/>
      <c r="B48" s="5"/>
      <c r="C48" s="3"/>
      <c r="D48" s="3" t="s">
        <v>15</v>
      </c>
      <c r="E48" s="3"/>
      <c r="F48" s="10">
        <f>+[1]กรอกข้อมูลงานถนนAC.!E8</f>
        <v>0</v>
      </c>
      <c r="G48" s="10"/>
      <c r="H48" s="3" t="s">
        <v>12</v>
      </c>
      <c r="I48" s="10">
        <f>+[1]กรอกข้อมูลงานถนนAC.!G8</f>
        <v>0</v>
      </c>
      <c r="J48" s="10"/>
      <c r="K48" s="7" t="s">
        <v>14</v>
      </c>
      <c r="L48" s="3"/>
      <c r="M48" s="9"/>
      <c r="N48" s="3"/>
      <c r="O48" s="9"/>
      <c r="P48" s="3"/>
      <c r="Q48" s="3"/>
      <c r="R48" s="7"/>
      <c r="S48" s="7"/>
      <c r="T48" s="3"/>
    </row>
    <row r="49" spans="1:20" ht="24" hidden="1" x14ac:dyDescent="0.55000000000000004">
      <c r="A49" s="8"/>
      <c r="B49" s="5"/>
      <c r="C49" s="3"/>
      <c r="D49" s="3" t="s">
        <v>16</v>
      </c>
      <c r="E49" s="3" t="s">
        <v>17</v>
      </c>
      <c r="F49" s="3"/>
      <c r="G49" s="3" t="s">
        <v>18</v>
      </c>
      <c r="H49" s="18">
        <f>[1]กรอกข้อมูลงานถนนCS.!L7</f>
        <v>4</v>
      </c>
      <c r="I49" s="18"/>
      <c r="J49" s="3" t="s">
        <v>19</v>
      </c>
      <c r="K49" s="3" t="s">
        <v>19</v>
      </c>
      <c r="L49" s="3"/>
      <c r="M49" s="9"/>
      <c r="N49" s="3"/>
      <c r="O49" s="9"/>
      <c r="P49" s="3"/>
      <c r="Q49" s="3"/>
      <c r="R49" s="7"/>
      <c r="S49" s="7"/>
      <c r="T49" s="3"/>
    </row>
    <row r="50" spans="1:20" ht="24" hidden="1" x14ac:dyDescent="0.55000000000000004">
      <c r="A50" s="8"/>
      <c r="B50" s="5"/>
      <c r="C50" s="3"/>
      <c r="D50" s="3" t="s">
        <v>20</v>
      </c>
      <c r="E50" s="3" t="s">
        <v>17</v>
      </c>
      <c r="F50" s="3"/>
      <c r="G50" s="3" t="s">
        <v>41</v>
      </c>
      <c r="H50" s="18">
        <f>[1]กรอกข้อมูลงานถนนAC.!P7</f>
        <v>0</v>
      </c>
      <c r="I50" s="18"/>
      <c r="J50" s="3" t="s">
        <v>19</v>
      </c>
      <c r="K50" s="3" t="s">
        <v>19</v>
      </c>
      <c r="L50" s="3"/>
      <c r="M50" s="9"/>
      <c r="N50" s="3"/>
      <c r="O50" s="9"/>
      <c r="P50" s="3"/>
      <c r="Q50" s="3"/>
      <c r="R50" s="7"/>
      <c r="S50" s="7"/>
      <c r="T50" s="3"/>
    </row>
    <row r="51" spans="1:20" ht="24" hidden="1" x14ac:dyDescent="0.55000000000000004">
      <c r="A51" s="8" t="s">
        <v>42</v>
      </c>
      <c r="B51" s="5"/>
      <c r="C51" s="3"/>
      <c r="D51" s="17"/>
      <c r="E51" s="3"/>
      <c r="F51" s="3"/>
      <c r="G51" s="3"/>
      <c r="H51" s="3"/>
      <c r="I51" s="7"/>
      <c r="J51" s="3"/>
      <c r="K51" s="3"/>
      <c r="L51" s="3"/>
      <c r="M51" s="9"/>
      <c r="N51" s="3"/>
      <c r="O51" s="9"/>
      <c r="P51" s="3"/>
      <c r="Q51" s="3"/>
      <c r="R51" s="7"/>
      <c r="S51" s="7"/>
      <c r="T51" s="3"/>
    </row>
    <row r="52" spans="1:20" ht="24" hidden="1" x14ac:dyDescent="0.55000000000000004">
      <c r="A52" s="21"/>
      <c r="B52" s="5" t="s">
        <v>7</v>
      </c>
      <c r="C52" s="22" t="s">
        <v>43</v>
      </c>
      <c r="D52" s="23"/>
      <c r="E52" s="24"/>
      <c r="F52" s="24"/>
      <c r="G52" s="25"/>
      <c r="H52" s="3"/>
      <c r="I52" s="7"/>
      <c r="J52" s="3"/>
      <c r="K52" s="3"/>
      <c r="L52" s="3"/>
      <c r="M52" s="9"/>
      <c r="N52" s="3" t="s">
        <v>44</v>
      </c>
      <c r="O52" s="9">
        <f>+[1]รางตื้นRC.GUTTER!F54</f>
        <v>0</v>
      </c>
      <c r="P52" s="3" t="s">
        <v>19</v>
      </c>
      <c r="Q52" s="3"/>
      <c r="R52" s="7"/>
      <c r="S52" s="7"/>
      <c r="T52" s="3"/>
    </row>
    <row r="53" spans="1:20" ht="21.75" hidden="1" x14ac:dyDescent="0.5">
      <c r="A53" s="21" t="s">
        <v>45</v>
      </c>
      <c r="B53" s="26"/>
      <c r="C53" s="26"/>
      <c r="D53" s="27" t="str">
        <f>+[1]กรอกข้อมูลวัสดุ!D5</f>
        <v xml:space="preserve">      13  มกราคม 2559</v>
      </c>
      <c r="E53" s="27"/>
      <c r="F53" s="27"/>
      <c r="G53" s="26"/>
      <c r="H53" s="26"/>
      <c r="I53" s="26"/>
      <c r="J53" s="26"/>
      <c r="K53" s="26"/>
      <c r="L53" s="26"/>
      <c r="M53" s="26"/>
      <c r="N53" s="28"/>
      <c r="O53" s="28"/>
      <c r="P53" s="26"/>
      <c r="Q53" s="26"/>
      <c r="R53" s="26"/>
      <c r="S53" s="26"/>
      <c r="T53" s="26"/>
    </row>
    <row r="54" spans="1:20" ht="21" x14ac:dyDescent="0.2">
      <c r="A54" s="29" t="s">
        <v>46</v>
      </c>
      <c r="B54" s="30" t="s">
        <v>47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  <c r="N54" s="33" t="s">
        <v>48</v>
      </c>
      <c r="O54" s="33" t="s">
        <v>49</v>
      </c>
      <c r="P54" s="34" t="s">
        <v>50</v>
      </c>
      <c r="Q54" s="35"/>
      <c r="R54" s="33" t="s">
        <v>51</v>
      </c>
      <c r="S54" s="34" t="s">
        <v>52</v>
      </c>
      <c r="T54" s="36"/>
    </row>
    <row r="55" spans="1:20" ht="21" x14ac:dyDescent="0.45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0"/>
      <c r="N55" s="41"/>
      <c r="O55" s="41"/>
      <c r="P55" s="42" t="s">
        <v>53</v>
      </c>
      <c r="Q55" s="42" t="s">
        <v>54</v>
      </c>
      <c r="R55" s="41"/>
      <c r="S55" s="42" t="s">
        <v>53</v>
      </c>
      <c r="T55" s="42" t="s">
        <v>54</v>
      </c>
    </row>
    <row r="56" spans="1:20" ht="24" x14ac:dyDescent="0.55000000000000004">
      <c r="A56" s="43">
        <v>1</v>
      </c>
      <c r="B56" s="44" t="s">
        <v>55</v>
      </c>
      <c r="C56" s="44"/>
      <c r="D56" s="45"/>
      <c r="E56" s="46"/>
      <c r="F56" s="46"/>
      <c r="G56" s="46"/>
      <c r="H56" s="46"/>
      <c r="I56" s="46"/>
      <c r="J56" s="46"/>
      <c r="K56" s="46"/>
      <c r="L56" s="46"/>
      <c r="M56" s="47"/>
      <c r="N56" s="48"/>
      <c r="O56" s="48"/>
      <c r="P56" s="49"/>
      <c r="Q56" s="49"/>
      <c r="R56" s="49"/>
      <c r="S56" s="49"/>
      <c r="T56" s="49"/>
    </row>
    <row r="57" spans="1:20" ht="24" hidden="1" x14ac:dyDescent="0.55000000000000004">
      <c r="A57" s="50"/>
      <c r="B57" s="51" t="s">
        <v>56</v>
      </c>
      <c r="C57" s="52"/>
      <c r="D57" s="53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7"/>
      <c r="Q57" s="57"/>
      <c r="R57" s="57"/>
      <c r="S57" s="57"/>
      <c r="T57" s="57"/>
    </row>
    <row r="58" spans="1:20" ht="23.25" hidden="1" x14ac:dyDescent="0.5">
      <c r="A58" s="50"/>
      <c r="B58" s="58">
        <v>1.1000000000000001</v>
      </c>
      <c r="C58" s="52" t="s">
        <v>57</v>
      </c>
      <c r="D58" s="52"/>
      <c r="E58" s="54" t="s">
        <v>58</v>
      </c>
      <c r="F58" s="54" t="str">
        <f>+[1]คำนวณค่าขนส่ง!AN4</f>
        <v>ขนาดเบา</v>
      </c>
      <c r="G58" s="54" t="s">
        <v>14</v>
      </c>
      <c r="H58" s="54"/>
      <c r="I58" s="54"/>
      <c r="J58" s="54"/>
      <c r="K58" s="54"/>
      <c r="L58" s="54"/>
      <c r="M58" s="55"/>
      <c r="N58" s="56" t="s">
        <v>59</v>
      </c>
      <c r="O58" s="59">
        <v>0</v>
      </c>
      <c r="P58" s="60">
        <f>IF(O58=0,0,[1]ราคาต่อหน่วยงานทาง!L13)</f>
        <v>0</v>
      </c>
      <c r="Q58" s="60">
        <f>+O58*P58</f>
        <v>0</v>
      </c>
      <c r="R58" s="57">
        <f>+'[1]ปร.5 ท'!$F$15</f>
        <v>1.3607</v>
      </c>
      <c r="S58" s="61">
        <f>+P58*R58</f>
        <v>0</v>
      </c>
      <c r="T58" s="60">
        <f>+O58*S58</f>
        <v>0</v>
      </c>
    </row>
    <row r="59" spans="1:20" ht="23.25" hidden="1" x14ac:dyDescent="0.5">
      <c r="A59" s="50"/>
      <c r="B59" s="58">
        <v>1.2</v>
      </c>
      <c r="C59" s="52" t="s">
        <v>60</v>
      </c>
      <c r="D59" s="52"/>
      <c r="E59" s="54"/>
      <c r="F59" s="54" t="s">
        <v>61</v>
      </c>
      <c r="G59" s="62">
        <f>+[1]ราคาต่อหน่วยงานทาง!G19</f>
        <v>5</v>
      </c>
      <c r="H59" s="54" t="s">
        <v>62</v>
      </c>
      <c r="I59" s="54"/>
      <c r="J59" s="54"/>
      <c r="K59" s="54"/>
      <c r="L59" s="54"/>
      <c r="M59" s="55"/>
      <c r="N59" s="56" t="s">
        <v>59</v>
      </c>
      <c r="O59" s="59">
        <v>0</v>
      </c>
      <c r="P59" s="60">
        <f>IF(O59=0,0,[1]ราคาต่อหน่วยงานทาง!L30)</f>
        <v>0</v>
      </c>
      <c r="Q59" s="60">
        <f>+O59*P59</f>
        <v>0</v>
      </c>
      <c r="R59" s="57">
        <f>+'[1]ปร.5 ท'!$F$15</f>
        <v>1.3607</v>
      </c>
      <c r="S59" s="61">
        <f t="shared" ref="S59:S74" si="0">+P59*R59</f>
        <v>0</v>
      </c>
      <c r="T59" s="60">
        <f>+O59*S59</f>
        <v>0</v>
      </c>
    </row>
    <row r="60" spans="1:20" ht="23.25" hidden="1" x14ac:dyDescent="0.5">
      <c r="A60" s="50"/>
      <c r="B60" s="58">
        <v>1.3</v>
      </c>
      <c r="C60" s="52" t="s">
        <v>63</v>
      </c>
      <c r="D60" s="52"/>
      <c r="E60" s="54"/>
      <c r="F60" s="54" t="s">
        <v>61</v>
      </c>
      <c r="G60" s="63">
        <f>+[1]ราคาต่อหน่วยงานทาง!G32</f>
        <v>0.15</v>
      </c>
      <c r="H60" s="54" t="s">
        <v>62</v>
      </c>
      <c r="I60" s="54"/>
      <c r="J60" s="54"/>
      <c r="K60" s="54"/>
      <c r="L60" s="54"/>
      <c r="M60" s="55"/>
      <c r="N60" s="56" t="s">
        <v>59</v>
      </c>
      <c r="O60" s="59">
        <f>+[1]สรุปปริมาณงาน!AE7</f>
        <v>0</v>
      </c>
      <c r="P60" s="60">
        <f>IF(O60=0,0,[1]ราคาต่อหน่วยงานทาง!L43)</f>
        <v>0</v>
      </c>
      <c r="Q60" s="60">
        <f>+O60*P60</f>
        <v>0</v>
      </c>
      <c r="R60" s="57">
        <f>+'[1]ปร.5 ท'!$F$15</f>
        <v>1.3607</v>
      </c>
      <c r="S60" s="61">
        <f t="shared" si="0"/>
        <v>0</v>
      </c>
      <c r="T60" s="60">
        <f>+O60*S60</f>
        <v>0</v>
      </c>
    </row>
    <row r="61" spans="1:20" ht="23.25" hidden="1" x14ac:dyDescent="0.5">
      <c r="A61" s="50"/>
      <c r="B61" s="58">
        <v>1.4</v>
      </c>
      <c r="C61" s="52" t="s">
        <v>64</v>
      </c>
      <c r="D61" s="52"/>
      <c r="E61" s="54"/>
      <c r="F61" s="54"/>
      <c r="G61" s="54"/>
      <c r="H61" s="54"/>
      <c r="I61" s="54"/>
      <c r="J61" s="54"/>
      <c r="K61" s="54"/>
      <c r="L61" s="54"/>
      <c r="M61" s="55"/>
      <c r="N61" s="56"/>
      <c r="O61" s="64"/>
      <c r="P61" s="57"/>
      <c r="Q61" s="60"/>
      <c r="R61" s="57"/>
      <c r="S61" s="57"/>
      <c r="T61" s="57"/>
    </row>
    <row r="62" spans="1:20" ht="23.25" hidden="1" x14ac:dyDescent="0.5">
      <c r="A62" s="50"/>
      <c r="B62" s="58"/>
      <c r="C62" s="65" t="s">
        <v>65</v>
      </c>
      <c r="D62" s="52" t="s">
        <v>66</v>
      </c>
      <c r="E62" s="66">
        <f>+[1]ราคาต่อหน่วยงานทาง!E46</f>
        <v>2109</v>
      </c>
      <c r="F62" s="54" t="s">
        <v>67</v>
      </c>
      <c r="G62" s="63">
        <f>+[1]ราคาต่อหน่วยงานทาง!G46</f>
        <v>2.4</v>
      </c>
      <c r="H62" s="63"/>
      <c r="I62" s="63">
        <f>+[1]ราคาต่อหน่วยงานทาง!I46</f>
        <v>2.4</v>
      </c>
      <c r="J62" s="63" t="str">
        <f>+[1]ราคาต่อหน่วยงานทาง!J46</f>
        <v>ม.ยาว</v>
      </c>
      <c r="K62" s="63">
        <f>+[1]ราคาต่อหน่วยงานทาง!L46</f>
        <v>7</v>
      </c>
      <c r="L62" s="63" t="s">
        <v>19</v>
      </c>
      <c r="M62" s="55"/>
      <c r="N62" s="56" t="s">
        <v>68</v>
      </c>
      <c r="O62" s="59"/>
      <c r="P62" s="60">
        <v>0</v>
      </c>
      <c r="Q62" s="60">
        <f>+O62*P62</f>
        <v>0</v>
      </c>
      <c r="R62" s="57">
        <f>+'[1]ปร.5 ท'!$F$15</f>
        <v>1.3607</v>
      </c>
      <c r="S62" s="61">
        <f t="shared" si="0"/>
        <v>0</v>
      </c>
      <c r="T62" s="60">
        <f>+O62*S62</f>
        <v>0</v>
      </c>
    </row>
    <row r="63" spans="1:20" ht="23.25" hidden="1" x14ac:dyDescent="0.5">
      <c r="A63" s="50"/>
      <c r="B63" s="58">
        <v>1.5</v>
      </c>
      <c r="C63" s="52" t="s">
        <v>69</v>
      </c>
      <c r="D63" s="52"/>
      <c r="E63" s="54"/>
      <c r="F63" s="54"/>
      <c r="G63" s="54"/>
      <c r="H63" s="54"/>
      <c r="I63" s="54"/>
      <c r="J63" s="54"/>
      <c r="K63" s="54"/>
      <c r="L63" s="54"/>
      <c r="M63" s="55"/>
      <c r="N63" s="56"/>
      <c r="O63" s="64"/>
      <c r="P63" s="57"/>
      <c r="Q63" s="60"/>
      <c r="R63" s="57"/>
      <c r="S63" s="57"/>
      <c r="T63" s="57"/>
    </row>
    <row r="64" spans="1:20" ht="23.25" hidden="1" x14ac:dyDescent="0.5">
      <c r="A64" s="50"/>
      <c r="B64" s="58"/>
      <c r="C64" s="65" t="s">
        <v>70</v>
      </c>
      <c r="D64" s="52" t="s">
        <v>66</v>
      </c>
      <c r="E64" s="66" t="str">
        <f>+[1]ราคาต่อหน่วยงานทาง!E59</f>
        <v>-</v>
      </c>
      <c r="F64" s="54" t="s">
        <v>71</v>
      </c>
      <c r="G64" s="63">
        <f>+[1]ราคาต่อหน่วยงานทาง!H59</f>
        <v>0</v>
      </c>
      <c r="H64" s="63" t="str">
        <f>+[1]ราคาต่อหน่วยงานทาง!I59</f>
        <v>เมตร</v>
      </c>
      <c r="I64" s="63" t="str">
        <f>+[1]ราคาต่อหน่วยงานทาง!J59</f>
        <v>ยาว</v>
      </c>
      <c r="J64" s="63">
        <f>+[1]ราคาต่อหน่วยงานทาง!K59</f>
        <v>0</v>
      </c>
      <c r="K64" s="63" t="str">
        <f>+[1]ราคาต่อหน่วยงานทาง!M59</f>
        <v>เมตร</v>
      </c>
      <c r="L64" s="63"/>
      <c r="M64" s="55"/>
      <c r="N64" s="56" t="s">
        <v>68</v>
      </c>
      <c r="O64" s="59">
        <f>+[1]สรุปปริมาณงาน!AE11</f>
        <v>0</v>
      </c>
      <c r="P64" s="61">
        <f>IF(O64=0,0,[1]ราคาต่อหน่วยงานทาง!L69)</f>
        <v>0</v>
      </c>
      <c r="Q64" s="60">
        <f>+O64*P64</f>
        <v>0</v>
      </c>
      <c r="R64" s="57">
        <f>+'[1]ปร.5 ท'!$F$15</f>
        <v>1.3607</v>
      </c>
      <c r="S64" s="61">
        <f t="shared" si="0"/>
        <v>0</v>
      </c>
      <c r="T64" s="60">
        <f>+O64*S64</f>
        <v>0</v>
      </c>
    </row>
    <row r="65" spans="1:20" ht="23.25" hidden="1" x14ac:dyDescent="0.5">
      <c r="A65" s="50"/>
      <c r="B65" s="58">
        <v>1.6</v>
      </c>
      <c r="C65" s="52" t="s">
        <v>72</v>
      </c>
      <c r="D65" s="52"/>
      <c r="E65" s="54"/>
      <c r="F65" s="54"/>
      <c r="G65" s="54"/>
      <c r="H65" s="54"/>
      <c r="I65" s="54"/>
      <c r="J65" s="54"/>
      <c r="K65" s="54"/>
      <c r="L65" s="54"/>
      <c r="M65" s="55"/>
      <c r="N65" s="56"/>
      <c r="O65" s="64"/>
      <c r="P65" s="57"/>
      <c r="Q65" s="60"/>
      <c r="R65" s="57"/>
      <c r="S65" s="57"/>
      <c r="T65" s="57"/>
    </row>
    <row r="66" spans="1:20" ht="21.75" hidden="1" x14ac:dyDescent="0.5">
      <c r="A66" s="67">
        <v>2</v>
      </c>
      <c r="B66" s="58"/>
      <c r="C66" s="65" t="s">
        <v>73</v>
      </c>
      <c r="D66" s="52" t="s">
        <v>66</v>
      </c>
      <c r="E66" s="66" t="str">
        <f>+[1]ราคาต่อหน่วยงานทาง!E72</f>
        <v>-</v>
      </c>
      <c r="F66" s="54" t="s">
        <v>71</v>
      </c>
      <c r="G66" s="63">
        <f>+[1]ราคาต่อหน่วยงานทาง!H72</f>
        <v>0</v>
      </c>
      <c r="H66" s="63" t="str">
        <f>+[1]ราคาต่อหน่วยงานทาง!I72</f>
        <v>เมตร</v>
      </c>
      <c r="I66" s="63" t="str">
        <f>+[1]ราคาต่อหน่วยงานทาง!J72</f>
        <v>ยาว</v>
      </c>
      <c r="J66" s="63">
        <f>+[1]ราคาต่อหน่วยงานทาง!L72</f>
        <v>0</v>
      </c>
      <c r="K66" s="63" t="str">
        <f>+[1]ราคาต่อหน่วยงานทาง!M72</f>
        <v>เมตร</v>
      </c>
      <c r="L66" s="54"/>
      <c r="M66" s="55"/>
      <c r="N66" s="56" t="s">
        <v>68</v>
      </c>
      <c r="O66" s="59">
        <f>+[1]สรุปปริมาณงาน!AE13</f>
        <v>0</v>
      </c>
      <c r="P66" s="68">
        <f>IF(O66=0,0,[1]ราคาต่อหน่วยงานทาง!L80)</f>
        <v>0</v>
      </c>
      <c r="Q66" s="60">
        <f>+O66*P66</f>
        <v>0</v>
      </c>
      <c r="R66" s="57">
        <f>+'[1]ปร.5 ท'!$F$15</f>
        <v>1.3607</v>
      </c>
      <c r="S66" s="61">
        <f t="shared" si="0"/>
        <v>0</v>
      </c>
      <c r="T66" s="60">
        <f>+O66*S66</f>
        <v>0</v>
      </c>
    </row>
    <row r="67" spans="1:20" ht="21.75" hidden="1" x14ac:dyDescent="0.5">
      <c r="A67" s="69">
        <v>2</v>
      </c>
      <c r="B67" s="51" t="s">
        <v>74</v>
      </c>
      <c r="C67" s="52"/>
      <c r="D67" s="70"/>
      <c r="E67" s="54"/>
      <c r="F67" s="54"/>
      <c r="G67" s="54"/>
      <c r="H67" s="54"/>
      <c r="I67" s="54"/>
      <c r="J67" s="54"/>
      <c r="K67" s="54"/>
      <c r="L67" s="54"/>
      <c r="M67" s="55"/>
      <c r="N67" s="56"/>
      <c r="O67" s="64"/>
      <c r="P67" s="57"/>
      <c r="Q67" s="60"/>
      <c r="R67" s="57"/>
      <c r="S67" s="57"/>
      <c r="T67" s="57"/>
    </row>
    <row r="68" spans="1:20" ht="21.75" hidden="1" x14ac:dyDescent="0.5">
      <c r="A68" s="69"/>
      <c r="B68" s="58">
        <v>2.1</v>
      </c>
      <c r="C68" s="52" t="s">
        <v>75</v>
      </c>
      <c r="D68" s="52"/>
      <c r="E68" s="54"/>
      <c r="F68" s="54"/>
      <c r="G68" s="54" t="s">
        <v>76</v>
      </c>
      <c r="H68" s="54"/>
      <c r="I68" s="54"/>
      <c r="J68" s="54"/>
      <c r="K68" s="54"/>
      <c r="L68" s="54"/>
      <c r="M68" s="55"/>
      <c r="N68" s="56" t="s">
        <v>59</v>
      </c>
      <c r="O68" s="59">
        <f>[1]กรอกข้อมูลงานถนนคสล.4มหนา15cm!I17*[1]กรอกข้อมูลงานถนนคสล.4มหนา15cm!E6*1000</f>
        <v>0</v>
      </c>
      <c r="P68" s="60">
        <f>IF(O68=0,0,[1]ราคาต่อหน่วยงานทาง!L85)/2</f>
        <v>0</v>
      </c>
      <c r="Q68" s="60">
        <f>+O68*P68</f>
        <v>0</v>
      </c>
      <c r="R68" s="57">
        <f>+'[1]ปร.5 ท'!$F$15</f>
        <v>1.3607</v>
      </c>
      <c r="S68" s="61">
        <f t="shared" si="0"/>
        <v>0</v>
      </c>
      <c r="T68" s="60">
        <f>+O68*S68</f>
        <v>0</v>
      </c>
    </row>
    <row r="69" spans="1:20" ht="21.75" hidden="1" x14ac:dyDescent="0.5">
      <c r="A69" s="69"/>
      <c r="B69" s="65">
        <v>2.2000000000000002</v>
      </c>
      <c r="C69" s="52" t="s">
        <v>77</v>
      </c>
      <c r="D69" s="52"/>
      <c r="E69" s="54"/>
      <c r="F69" s="54"/>
      <c r="G69" s="54"/>
      <c r="H69" s="54"/>
      <c r="I69" s="54"/>
      <c r="J69" s="54"/>
      <c r="K69" s="54"/>
      <c r="L69" s="54"/>
      <c r="M69" s="55"/>
      <c r="N69" s="56"/>
      <c r="O69" s="64"/>
      <c r="P69" s="57"/>
      <c r="Q69" s="60"/>
      <c r="R69" s="57"/>
      <c r="S69" s="57"/>
      <c r="T69" s="57"/>
    </row>
    <row r="70" spans="1:20" ht="21.75" hidden="1" x14ac:dyDescent="0.5">
      <c r="A70" s="69"/>
      <c r="B70" s="58"/>
      <c r="C70" s="65" t="s">
        <v>78</v>
      </c>
      <c r="D70" s="52" t="s">
        <v>79</v>
      </c>
      <c r="E70" s="54"/>
      <c r="F70" s="54"/>
      <c r="G70" s="54"/>
      <c r="H70" s="54"/>
      <c r="I70" s="54"/>
      <c r="J70" s="54"/>
      <c r="K70" s="54"/>
      <c r="L70" s="54"/>
      <c r="M70" s="55"/>
      <c r="N70" s="56" t="s">
        <v>80</v>
      </c>
      <c r="O70" s="59">
        <f>+[1]สรุปปริมาณงาน!AE17</f>
        <v>0</v>
      </c>
      <c r="P70" s="60">
        <f>IF(O70=0,0,[1]ราคาต่อหน่วยงานทาง!L95)</f>
        <v>0</v>
      </c>
      <c r="Q70" s="60">
        <f>+O70*P70</f>
        <v>0</v>
      </c>
      <c r="R70" s="57">
        <f>+'[1]ปร.5 ท'!$F$15</f>
        <v>1.3607</v>
      </c>
      <c r="S70" s="61">
        <f t="shared" si="0"/>
        <v>0</v>
      </c>
      <c r="T70" s="60">
        <f>+O70*S70</f>
        <v>0</v>
      </c>
    </row>
    <row r="71" spans="1:20" ht="21.75" hidden="1" x14ac:dyDescent="0.5">
      <c r="A71" s="69"/>
      <c r="B71" s="58"/>
      <c r="C71" s="65" t="s">
        <v>81</v>
      </c>
      <c r="D71" s="52" t="s">
        <v>82</v>
      </c>
      <c r="E71" s="54"/>
      <c r="F71" s="54"/>
      <c r="G71" s="54"/>
      <c r="H71" s="54"/>
      <c r="I71" s="54"/>
      <c r="J71" s="54"/>
      <c r="K71" s="54"/>
      <c r="L71" s="54"/>
      <c r="M71" s="55"/>
      <c r="N71" s="56" t="s">
        <v>80</v>
      </c>
      <c r="O71" s="59">
        <f>+[1]สรุปปริมาณงาน!AE18</f>
        <v>0</v>
      </c>
      <c r="P71" s="60">
        <f>IF(O71=0,0,[1]ราคาต่อหน่วยงานทาง!L115)</f>
        <v>0</v>
      </c>
      <c r="Q71" s="60">
        <f>+O71*P71</f>
        <v>0</v>
      </c>
      <c r="R71" s="57">
        <f>+'[1]ปร.5 ท'!$F$15</f>
        <v>1.3607</v>
      </c>
      <c r="S71" s="61">
        <f t="shared" si="0"/>
        <v>0</v>
      </c>
      <c r="T71" s="60">
        <f>+O71*S71</f>
        <v>0</v>
      </c>
    </row>
    <row r="72" spans="1:20" ht="21.75" hidden="1" x14ac:dyDescent="0.5">
      <c r="A72" s="69"/>
      <c r="B72" s="58"/>
      <c r="C72" s="65" t="s">
        <v>83</v>
      </c>
      <c r="D72" s="52" t="s">
        <v>84</v>
      </c>
      <c r="E72" s="54"/>
      <c r="F72" s="54"/>
      <c r="G72" s="54"/>
      <c r="H72" s="54"/>
      <c r="I72" s="54"/>
      <c r="J72" s="54"/>
      <c r="K72" s="54"/>
      <c r="L72" s="54"/>
      <c r="M72" s="55"/>
      <c r="N72" s="56" t="s">
        <v>80</v>
      </c>
      <c r="O72" s="59">
        <f>+[1]สรุปปริมาณงาน!AE19</f>
        <v>0</v>
      </c>
      <c r="P72" s="60">
        <f>IF(O72=0,0,[1]ราคาต่อหน่วยงานทาง!L124)</f>
        <v>0</v>
      </c>
      <c r="Q72" s="60">
        <f>+O72*P72</f>
        <v>0</v>
      </c>
      <c r="R72" s="57">
        <f>+'[1]ปร.5 ท'!$F$15</f>
        <v>1.3607</v>
      </c>
      <c r="S72" s="61">
        <f t="shared" si="0"/>
        <v>0</v>
      </c>
      <c r="T72" s="60">
        <f>+O72*S72</f>
        <v>0</v>
      </c>
    </row>
    <row r="73" spans="1:20" ht="21.75" hidden="1" x14ac:dyDescent="0.5">
      <c r="A73" s="69"/>
      <c r="B73" s="58"/>
      <c r="C73" s="65" t="s">
        <v>85</v>
      </c>
      <c r="D73" s="52" t="s">
        <v>86</v>
      </c>
      <c r="E73" s="54"/>
      <c r="F73" s="54"/>
      <c r="G73" s="54"/>
      <c r="H73" s="54"/>
      <c r="I73" s="54"/>
      <c r="J73" s="54"/>
      <c r="K73" s="54"/>
      <c r="L73" s="54"/>
      <c r="M73" s="55"/>
      <c r="N73" s="56" t="s">
        <v>80</v>
      </c>
      <c r="O73" s="59">
        <f>+[1]สรุปปริมาณงาน!AE20</f>
        <v>0</v>
      </c>
      <c r="P73" s="60">
        <f>IF(O73=0,0,[1]ราคาต่อหน่วยงานทาง!L129)</f>
        <v>0</v>
      </c>
      <c r="Q73" s="60">
        <f>+O73*P73</f>
        <v>0</v>
      </c>
      <c r="R73" s="57">
        <f>+'[1]ปร.5 ท'!$F$15</f>
        <v>1.3607</v>
      </c>
      <c r="S73" s="61">
        <f t="shared" si="0"/>
        <v>0</v>
      </c>
      <c r="T73" s="60">
        <f>+O73*S73</f>
        <v>0</v>
      </c>
    </row>
    <row r="74" spans="1:20" ht="21.75" hidden="1" x14ac:dyDescent="0.5">
      <c r="A74" s="71"/>
      <c r="B74" s="58"/>
      <c r="C74" s="65" t="s">
        <v>87</v>
      </c>
      <c r="D74" s="52" t="s">
        <v>88</v>
      </c>
      <c r="E74" s="54"/>
      <c r="F74" s="54"/>
      <c r="G74" s="54"/>
      <c r="H74" s="54"/>
      <c r="I74" s="54"/>
      <c r="J74" s="54"/>
      <c r="K74" s="54"/>
      <c r="L74" s="54"/>
      <c r="M74" s="55"/>
      <c r="N74" s="56" t="s">
        <v>80</v>
      </c>
      <c r="O74" s="59">
        <f>+[1]สรุปปริมาณงาน!AE21</f>
        <v>0</v>
      </c>
      <c r="P74" s="60">
        <f>IF(O74=0,0,[1]ราคาต่อหน่วยงานทาง!L135)</f>
        <v>0</v>
      </c>
      <c r="Q74" s="60">
        <f>+O74*P74</f>
        <v>0</v>
      </c>
      <c r="R74" s="57">
        <f>+'[1]ปร.5 ท'!$F$15</f>
        <v>1.3607</v>
      </c>
      <c r="S74" s="61">
        <f t="shared" si="0"/>
        <v>0</v>
      </c>
      <c r="T74" s="60">
        <f>+O74*S74</f>
        <v>0</v>
      </c>
    </row>
    <row r="75" spans="1:20" ht="21.75" hidden="1" x14ac:dyDescent="0.5">
      <c r="A75" s="71"/>
      <c r="B75" s="58">
        <v>2.2999999999999998</v>
      </c>
      <c r="C75" s="52" t="s">
        <v>89</v>
      </c>
      <c r="D75" s="52"/>
      <c r="E75" s="54"/>
      <c r="F75" s="54"/>
      <c r="G75" s="54"/>
      <c r="H75" s="54"/>
      <c r="I75" s="54"/>
      <c r="J75" s="54"/>
      <c r="K75" s="54"/>
      <c r="L75" s="54"/>
      <c r="M75" s="55"/>
      <c r="N75" s="56"/>
      <c r="O75" s="64"/>
      <c r="P75" s="60"/>
      <c r="Q75" s="60"/>
      <c r="R75" s="57"/>
      <c r="S75" s="72"/>
      <c r="T75" s="60"/>
    </row>
    <row r="76" spans="1:20" ht="21.75" hidden="1" x14ac:dyDescent="0.5">
      <c r="A76" s="71"/>
      <c r="B76" s="58"/>
      <c r="C76" s="65" t="s">
        <v>90</v>
      </c>
      <c r="D76" s="52" t="s">
        <v>91</v>
      </c>
      <c r="E76" s="54"/>
      <c r="F76" s="54"/>
      <c r="G76" s="54"/>
      <c r="H76" s="54"/>
      <c r="I76" s="54"/>
      <c r="J76" s="54"/>
      <c r="K76" s="54"/>
      <c r="L76" s="54"/>
      <c r="M76" s="55"/>
      <c r="N76" s="56"/>
      <c r="O76" s="64"/>
      <c r="P76" s="60"/>
      <c r="Q76" s="60"/>
      <c r="R76" s="57"/>
      <c r="S76" s="72"/>
      <c r="T76" s="60"/>
    </row>
    <row r="77" spans="1:20" ht="21.75" hidden="1" x14ac:dyDescent="0.5">
      <c r="A77" s="71"/>
      <c r="B77" s="58"/>
      <c r="C77" s="65"/>
      <c r="D77" s="65" t="s">
        <v>92</v>
      </c>
      <c r="E77" s="54" t="s">
        <v>93</v>
      </c>
      <c r="F77" s="54"/>
      <c r="G77" s="54"/>
      <c r="H77" s="54"/>
      <c r="I77" s="54"/>
      <c r="J77" s="54"/>
      <c r="K77" s="54"/>
      <c r="L77" s="54"/>
      <c r="M77" s="55"/>
      <c r="N77" s="56" t="s">
        <v>80</v>
      </c>
      <c r="O77" s="59">
        <f>+W77</f>
        <v>0</v>
      </c>
      <c r="P77" s="60">
        <f>IF(O77=0,0,[1]ราคาต่อหน่วยงานทาง!L141)</f>
        <v>0</v>
      </c>
      <c r="Q77" s="60">
        <f>+O77*P77</f>
        <v>0</v>
      </c>
      <c r="R77" s="57">
        <f>+'[1]ปร.5 ท'!$F$15</f>
        <v>1.3607</v>
      </c>
      <c r="S77" s="61">
        <f>+P77*R77</f>
        <v>0</v>
      </c>
      <c r="T77" s="60">
        <f>+O77*S77</f>
        <v>0</v>
      </c>
    </row>
    <row r="78" spans="1:20" ht="21.75" hidden="1" x14ac:dyDescent="0.5">
      <c r="A78" s="71"/>
      <c r="B78" s="58"/>
      <c r="C78" s="65"/>
      <c r="D78" s="65" t="s">
        <v>94</v>
      </c>
      <c r="E78" s="54" t="s">
        <v>95</v>
      </c>
      <c r="F78" s="54"/>
      <c r="G78" s="54"/>
      <c r="H78" s="54"/>
      <c r="I78" s="54"/>
      <c r="J78" s="54"/>
      <c r="K78" s="54"/>
      <c r="L78" s="54"/>
      <c r="M78" s="54"/>
      <c r="N78" s="73" t="s">
        <v>80</v>
      </c>
      <c r="O78" s="74">
        <f>+[1]กรอกข้อมูลงานดิน!D10</f>
        <v>0</v>
      </c>
      <c r="P78" s="75">
        <f>IF(O78=0,0,[1]ราคาต่อหน่วยงานทาง!L150)</f>
        <v>0</v>
      </c>
      <c r="Q78" s="75">
        <f>+O78*P78</f>
        <v>0</v>
      </c>
      <c r="R78" s="76">
        <f>+'[1]ปร.5 ท'!$F$15</f>
        <v>1.3607</v>
      </c>
      <c r="S78" s="77">
        <f>+P78*R78</f>
        <v>0</v>
      </c>
      <c r="T78" s="60">
        <f>+O78*S78</f>
        <v>0</v>
      </c>
    </row>
    <row r="79" spans="1:20" ht="21.75" hidden="1" x14ac:dyDescent="0.5">
      <c r="A79" s="71"/>
      <c r="B79" s="58"/>
      <c r="C79" s="65" t="s">
        <v>96</v>
      </c>
      <c r="D79" s="52" t="s">
        <v>97</v>
      </c>
      <c r="E79" s="54"/>
      <c r="F79" s="54"/>
      <c r="G79" s="54"/>
      <c r="H79" s="54"/>
      <c r="I79" s="54"/>
      <c r="J79" s="54"/>
      <c r="K79" s="54"/>
      <c r="L79" s="54"/>
      <c r="M79" s="55"/>
      <c r="N79" s="56" t="s">
        <v>80</v>
      </c>
      <c r="O79" s="59">
        <f>+[1]สรุปปริมาณงาน!AE26</f>
        <v>0</v>
      </c>
      <c r="P79" s="60">
        <f>IF(O79=0,0,[1]ราคาต่อหน่วยงานทาง!L166)</f>
        <v>0</v>
      </c>
      <c r="Q79" s="60">
        <f>+O79*P79</f>
        <v>0</v>
      </c>
      <c r="R79" s="57">
        <f>+'[1]ปร.5 ท'!$F$15</f>
        <v>1.3607</v>
      </c>
      <c r="S79" s="61">
        <f>+P79*R79</f>
        <v>0</v>
      </c>
      <c r="T79" s="60">
        <f>+O79*S79</f>
        <v>0</v>
      </c>
    </row>
    <row r="80" spans="1:20" ht="21.75" hidden="1" x14ac:dyDescent="0.5">
      <c r="A80" s="67" t="s">
        <v>98</v>
      </c>
      <c r="B80" s="58"/>
      <c r="C80" s="65" t="s">
        <v>99</v>
      </c>
      <c r="D80" s="52" t="s">
        <v>100</v>
      </c>
      <c r="E80" s="54"/>
      <c r="F80" s="54"/>
      <c r="G80" s="54"/>
      <c r="H80" s="54"/>
      <c r="I80" s="54"/>
      <c r="J80" s="54"/>
      <c r="K80" s="54"/>
      <c r="L80" s="54"/>
      <c r="M80" s="55"/>
      <c r="N80" s="56" t="s">
        <v>80</v>
      </c>
      <c r="O80" s="59">
        <f>+[1]สรุปปริมาณงาน!AE27</f>
        <v>0</v>
      </c>
      <c r="P80" s="60">
        <f>IF(O80=0,0,[1]ราคาต่อหน่วยงานทาง!L184)</f>
        <v>0</v>
      </c>
      <c r="Q80" s="60">
        <f>+O80*P80</f>
        <v>0</v>
      </c>
      <c r="R80" s="57">
        <f>+'[1]ปร.5 ท'!$F$15</f>
        <v>1.3607</v>
      </c>
      <c r="S80" s="61">
        <f>+P80*R80</f>
        <v>0</v>
      </c>
      <c r="T80" s="60">
        <f>+O80*S80</f>
        <v>0</v>
      </c>
    </row>
    <row r="81" spans="1:20" ht="21.75" hidden="1" x14ac:dyDescent="0.5">
      <c r="A81" s="67"/>
      <c r="B81" s="51">
        <v>3.1</v>
      </c>
      <c r="C81" s="52" t="s">
        <v>101</v>
      </c>
      <c r="D81" s="52"/>
      <c r="E81" s="54"/>
      <c r="F81" s="54"/>
      <c r="G81" s="54"/>
      <c r="H81" s="54"/>
      <c r="I81" s="54"/>
      <c r="J81" s="54"/>
      <c r="K81" s="54"/>
      <c r="L81" s="54"/>
      <c r="M81" s="55"/>
      <c r="N81" s="56"/>
      <c r="O81" s="64"/>
      <c r="P81" s="57"/>
      <c r="Q81" s="60"/>
      <c r="R81" s="57"/>
      <c r="S81" s="57"/>
      <c r="T81" s="57"/>
    </row>
    <row r="82" spans="1:20" ht="21.75" hidden="1" x14ac:dyDescent="0.5">
      <c r="A82" s="67"/>
      <c r="B82" s="51"/>
      <c r="C82" s="65" t="s">
        <v>102</v>
      </c>
      <c r="D82" s="52" t="s">
        <v>103</v>
      </c>
      <c r="E82" s="54"/>
      <c r="F82" s="54"/>
      <c r="G82" s="54"/>
      <c r="H82" s="54"/>
      <c r="I82" s="54"/>
      <c r="J82" s="54"/>
      <c r="K82" s="54"/>
      <c r="L82" s="54"/>
      <c r="M82" s="55"/>
      <c r="N82" s="56" t="s">
        <v>80</v>
      </c>
      <c r="O82" s="59">
        <f>W82</f>
        <v>0</v>
      </c>
      <c r="P82" s="60">
        <f>IF(O82=0,0,[1]ราคาต่อหน่วยงานทาง!L196)</f>
        <v>0</v>
      </c>
      <c r="Q82" s="60">
        <f>+O82*P82</f>
        <v>0</v>
      </c>
      <c r="R82" s="57">
        <f>+'[1]ปร.5 ท'!$F$15</f>
        <v>1.3607</v>
      </c>
      <c r="S82" s="61">
        <f>+P82*R82</f>
        <v>0</v>
      </c>
      <c r="T82" s="60">
        <f>+O82*S82</f>
        <v>0</v>
      </c>
    </row>
    <row r="83" spans="1:20" ht="21.75" hidden="1" x14ac:dyDescent="0.5">
      <c r="A83" s="67"/>
      <c r="B83" s="51"/>
      <c r="C83" s="65" t="s">
        <v>104</v>
      </c>
      <c r="D83" s="52" t="s">
        <v>105</v>
      </c>
      <c r="E83" s="54"/>
      <c r="F83" s="54"/>
      <c r="G83" s="54"/>
      <c r="H83" s="54"/>
      <c r="I83" s="78">
        <f>+[1]กรอกข้อมูลโครงสร้างทาง!K7</f>
        <v>4.4999999999999998E-2</v>
      </c>
      <c r="J83" s="54" t="s">
        <v>14</v>
      </c>
      <c r="K83" s="54"/>
      <c r="L83" s="54"/>
      <c r="M83" s="55"/>
      <c r="N83" s="56" t="s">
        <v>80</v>
      </c>
      <c r="O83" s="59">
        <f>+[1]สรุปปริมาณงาน!AE31</f>
        <v>0</v>
      </c>
      <c r="P83" s="60">
        <f>IF(O83=0,0,[1]ราคาต่อหน่วยงานทาง!L210)</f>
        <v>0</v>
      </c>
      <c r="Q83" s="60">
        <f>+O83*P83</f>
        <v>0</v>
      </c>
      <c r="R83" s="57">
        <f>+'[1]ปร.5 ท'!$F$15</f>
        <v>1.3607</v>
      </c>
      <c r="S83" s="61">
        <f>+P83*R83</f>
        <v>0</v>
      </c>
      <c r="T83" s="60">
        <f>+O83*S83</f>
        <v>0</v>
      </c>
    </row>
    <row r="84" spans="1:20" ht="21.75" hidden="1" x14ac:dyDescent="0.5">
      <c r="A84" s="67"/>
      <c r="B84" s="51">
        <v>3.2</v>
      </c>
      <c r="C84" s="52" t="s">
        <v>106</v>
      </c>
      <c r="D84" s="52"/>
      <c r="E84" s="54"/>
      <c r="F84" s="54"/>
      <c r="G84" s="54"/>
      <c r="H84" s="54"/>
      <c r="I84" s="54"/>
      <c r="J84" s="54"/>
      <c r="K84" s="54"/>
      <c r="L84" s="54"/>
      <c r="M84" s="55"/>
      <c r="N84" s="56"/>
      <c r="O84" s="64"/>
      <c r="P84" s="57"/>
      <c r="Q84" s="60"/>
      <c r="R84" s="57"/>
      <c r="S84" s="57"/>
      <c r="T84" s="57"/>
    </row>
    <row r="85" spans="1:20" ht="21.75" hidden="1" x14ac:dyDescent="0.5">
      <c r="A85" s="67"/>
      <c r="B85" s="51"/>
      <c r="C85" s="65" t="s">
        <v>107</v>
      </c>
      <c r="D85" s="52" t="s">
        <v>108</v>
      </c>
      <c r="E85" s="54"/>
      <c r="F85" s="54"/>
      <c r="G85" s="54"/>
      <c r="H85" s="54"/>
      <c r="I85" s="54"/>
      <c r="J85" s="54"/>
      <c r="K85" s="54"/>
      <c r="L85" s="54"/>
      <c r="M85" s="55"/>
      <c r="N85" s="56" t="s">
        <v>80</v>
      </c>
      <c r="O85" s="59">
        <v>0</v>
      </c>
      <c r="P85" s="60">
        <f>IF(O85=0,0,[1]ราคาต่อหน่วยงานทาง!L221)</f>
        <v>0</v>
      </c>
      <c r="Q85" s="60">
        <f>+O85*P85</f>
        <v>0</v>
      </c>
      <c r="R85" s="57"/>
      <c r="S85" s="61">
        <f>+P85*R85</f>
        <v>0</v>
      </c>
      <c r="T85" s="60">
        <f>+O85*S85</f>
        <v>0</v>
      </c>
    </row>
    <row r="86" spans="1:20" ht="21.75" hidden="1" x14ac:dyDescent="0.5">
      <c r="A86" s="67"/>
      <c r="B86" s="51"/>
      <c r="C86" s="65" t="s">
        <v>109</v>
      </c>
      <c r="D86" s="52" t="s">
        <v>110</v>
      </c>
      <c r="E86" s="54"/>
      <c r="F86" s="54"/>
      <c r="G86" s="54"/>
      <c r="H86" s="54"/>
      <c r="I86" s="78">
        <f>+[1]กรอกข้อมูลโครงสร้างทาง!K4</f>
        <v>3.5000000000000003E-2</v>
      </c>
      <c r="J86" s="54" t="s">
        <v>14</v>
      </c>
      <c r="K86" s="54"/>
      <c r="L86" s="54"/>
      <c r="M86" s="55"/>
      <c r="N86" s="56" t="s">
        <v>80</v>
      </c>
      <c r="O86" s="59">
        <v>0</v>
      </c>
      <c r="P86" s="60">
        <f>IF(O86=0,0,[1]ราคาต่อหน่วยงานทาง!L235)</f>
        <v>0</v>
      </c>
      <c r="Q86" s="60">
        <f>+O86*P86</f>
        <v>0</v>
      </c>
      <c r="R86" s="57">
        <f>+'[1]ปร.5 ท'!$F$15</f>
        <v>1.3607</v>
      </c>
      <c r="S86" s="61">
        <f>+P86*R86</f>
        <v>0</v>
      </c>
      <c r="T86" s="60">
        <f t="shared" ref="T86:T97" si="1">+O86*S86</f>
        <v>0</v>
      </c>
    </row>
    <row r="87" spans="1:20" ht="21.75" hidden="1" x14ac:dyDescent="0.5">
      <c r="A87" s="67"/>
      <c r="B87" s="51"/>
      <c r="C87" s="65" t="s">
        <v>111</v>
      </c>
      <c r="D87" s="52" t="s">
        <v>112</v>
      </c>
      <c r="E87" s="54"/>
      <c r="F87" s="54"/>
      <c r="G87" s="54"/>
      <c r="H87" s="54"/>
      <c r="I87" s="79"/>
      <c r="J87" s="54"/>
      <c r="K87" s="54"/>
      <c r="L87" s="54"/>
      <c r="M87" s="55"/>
      <c r="N87" s="56"/>
      <c r="O87" s="64"/>
      <c r="P87" s="57"/>
      <c r="Q87" s="60"/>
      <c r="R87" s="57"/>
      <c r="S87" s="57"/>
      <c r="T87" s="60">
        <f t="shared" si="1"/>
        <v>0</v>
      </c>
    </row>
    <row r="88" spans="1:20" ht="21.75" hidden="1" x14ac:dyDescent="0.5">
      <c r="A88" s="67"/>
      <c r="B88" s="51"/>
      <c r="C88" s="65"/>
      <c r="D88" s="65" t="s">
        <v>113</v>
      </c>
      <c r="E88" s="80" t="s">
        <v>114</v>
      </c>
      <c r="F88" s="54"/>
      <c r="G88" s="54"/>
      <c r="H88" s="54"/>
      <c r="I88" s="54"/>
      <c r="J88" s="54"/>
      <c r="K88" s="54"/>
      <c r="L88" s="54"/>
      <c r="M88" s="55"/>
      <c r="N88" s="56" t="s">
        <v>59</v>
      </c>
      <c r="O88" s="59">
        <f>O116</f>
        <v>0</v>
      </c>
      <c r="P88" s="60">
        <f>IF(O88=0,0,[1]ราคาต่อหน่วยงานทาง!L240)/2</f>
        <v>0</v>
      </c>
      <c r="Q88" s="60">
        <f t="shared" ref="Q88:Q97" si="2">+O88*P88</f>
        <v>0</v>
      </c>
      <c r="R88" s="57">
        <f>+'[1]ปร.5 ท'!$F$15</f>
        <v>1.3607</v>
      </c>
      <c r="S88" s="61">
        <f t="shared" ref="S88:S96" si="3">+P88*R88</f>
        <v>0</v>
      </c>
      <c r="T88" s="60">
        <f t="shared" si="1"/>
        <v>0</v>
      </c>
    </row>
    <row r="89" spans="1:20" ht="21.75" hidden="1" x14ac:dyDescent="0.5">
      <c r="A89" s="67"/>
      <c r="B89" s="51"/>
      <c r="C89" s="65"/>
      <c r="D89" s="65" t="s">
        <v>115</v>
      </c>
      <c r="E89" s="80" t="s">
        <v>116</v>
      </c>
      <c r="F89" s="54"/>
      <c r="G89" s="54"/>
      <c r="H89" s="54"/>
      <c r="I89" s="54"/>
      <c r="J89" s="54"/>
      <c r="K89" s="54"/>
      <c r="L89" s="54"/>
      <c r="M89" s="55"/>
      <c r="N89" s="56" t="s">
        <v>80</v>
      </c>
      <c r="O89" s="59">
        <f>+[1]สรุปปริมาณงาน!AE37</f>
        <v>0</v>
      </c>
      <c r="P89" s="60">
        <f>IF(O89=0,0,[1]ราคาต่อหน่วยงานทาง!L246)</f>
        <v>0</v>
      </c>
      <c r="Q89" s="60">
        <f t="shared" si="2"/>
        <v>0</v>
      </c>
      <c r="R89" s="57">
        <f>+'[1]ปร.5 ท'!$F$15</f>
        <v>1.3607</v>
      </c>
      <c r="S89" s="61">
        <f t="shared" si="3"/>
        <v>0</v>
      </c>
      <c r="T89" s="60">
        <f t="shared" si="1"/>
        <v>0</v>
      </c>
    </row>
    <row r="90" spans="1:20" ht="21.75" hidden="1" x14ac:dyDescent="0.5">
      <c r="A90" s="67"/>
      <c r="B90" s="51"/>
      <c r="C90" s="65"/>
      <c r="D90" s="65" t="s">
        <v>117</v>
      </c>
      <c r="E90" s="80" t="s">
        <v>118</v>
      </c>
      <c r="F90" s="54"/>
      <c r="G90" s="54"/>
      <c r="H90" s="54"/>
      <c r="I90" s="54"/>
      <c r="J90" s="54"/>
      <c r="K90" s="54"/>
      <c r="L90" s="54"/>
      <c r="M90" s="55"/>
      <c r="N90" s="56" t="s">
        <v>80</v>
      </c>
      <c r="O90" s="59">
        <f>+[1]สรุปปริมาณงาน!AE38</f>
        <v>0</v>
      </c>
      <c r="P90" s="60">
        <f>IF(O90=0,0,[1]ราคาต่อหน่วยงานทาง!L253)</f>
        <v>0</v>
      </c>
      <c r="Q90" s="60">
        <f t="shared" si="2"/>
        <v>0</v>
      </c>
      <c r="R90" s="57">
        <f>+'[1]ปร.5 ท'!$F$15</f>
        <v>1.3607</v>
      </c>
      <c r="S90" s="61">
        <f t="shared" si="3"/>
        <v>0</v>
      </c>
      <c r="T90" s="60">
        <f t="shared" si="1"/>
        <v>0</v>
      </c>
    </row>
    <row r="91" spans="1:20" ht="21.75" hidden="1" x14ac:dyDescent="0.5">
      <c r="A91" s="67"/>
      <c r="B91" s="51"/>
      <c r="C91" s="65"/>
      <c r="D91" s="65" t="s">
        <v>119</v>
      </c>
      <c r="E91" s="80" t="s">
        <v>120</v>
      </c>
      <c r="F91" s="54"/>
      <c r="G91" s="54" t="s">
        <v>121</v>
      </c>
      <c r="H91" s="54"/>
      <c r="I91" s="54"/>
      <c r="J91" s="54"/>
      <c r="K91" s="54"/>
      <c r="L91" s="54"/>
      <c r="M91" s="55"/>
      <c r="N91" s="56" t="s">
        <v>59</v>
      </c>
      <c r="O91" s="59">
        <f>+[1]สรุปปริมาณงาน!AE39</f>
        <v>0</v>
      </c>
      <c r="P91" s="60">
        <f>IF(O91=0,0,[1]ราคาต่อหน่วยงานทาง!L263)</f>
        <v>0</v>
      </c>
      <c r="Q91" s="60">
        <f t="shared" si="2"/>
        <v>0</v>
      </c>
      <c r="R91" s="57">
        <f>+'[1]ปร.5 ท'!$F$15</f>
        <v>1.3607</v>
      </c>
      <c r="S91" s="61">
        <f>+P91*R91</f>
        <v>0</v>
      </c>
      <c r="T91" s="60">
        <f t="shared" si="1"/>
        <v>0</v>
      </c>
    </row>
    <row r="92" spans="1:20" ht="21.75" hidden="1" x14ac:dyDescent="0.5">
      <c r="A92" s="67"/>
      <c r="B92" s="51"/>
      <c r="C92" s="65"/>
      <c r="D92" s="65" t="s">
        <v>122</v>
      </c>
      <c r="E92" s="80" t="s">
        <v>123</v>
      </c>
      <c r="F92" s="54"/>
      <c r="G92" s="54" t="s">
        <v>121</v>
      </c>
      <c r="H92" s="54"/>
      <c r="I92" s="54"/>
      <c r="J92" s="54"/>
      <c r="K92" s="54"/>
      <c r="L92" s="54"/>
      <c r="M92" s="55"/>
      <c r="N92" s="56" t="s">
        <v>59</v>
      </c>
      <c r="O92" s="59">
        <f>+[1]สรุปปริมาณงาน!AE40</f>
        <v>0</v>
      </c>
      <c r="P92" s="60">
        <f>IF(O92=0,0,[1]ราคาต่อหน่วยงานทาง!L267)</f>
        <v>0</v>
      </c>
      <c r="Q92" s="60">
        <f t="shared" si="2"/>
        <v>0</v>
      </c>
      <c r="R92" s="57">
        <f>+'[1]ปร.5 ท'!$F$15</f>
        <v>1.3607</v>
      </c>
      <c r="S92" s="61">
        <f t="shared" si="3"/>
        <v>0</v>
      </c>
      <c r="T92" s="60">
        <f t="shared" si="1"/>
        <v>0</v>
      </c>
    </row>
    <row r="93" spans="1:20" ht="21.75" hidden="1" x14ac:dyDescent="0.5">
      <c r="A93" s="67"/>
      <c r="B93" s="51"/>
      <c r="C93" s="65"/>
      <c r="D93" s="65" t="s">
        <v>124</v>
      </c>
      <c r="E93" s="80" t="s">
        <v>120</v>
      </c>
      <c r="F93" s="54"/>
      <c r="G93" s="54" t="s">
        <v>125</v>
      </c>
      <c r="H93" s="54"/>
      <c r="I93" s="54"/>
      <c r="J93" s="54"/>
      <c r="K93" s="54"/>
      <c r="L93" s="54"/>
      <c r="M93" s="55"/>
      <c r="N93" s="56" t="s">
        <v>59</v>
      </c>
      <c r="O93" s="59">
        <f>+[1]สรุปปริมาณงาน!AE41</f>
        <v>0</v>
      </c>
      <c r="P93" s="60">
        <f>IF(O93=0,0,[1]ราคาต่อหน่วยงานทาง!L276)</f>
        <v>0</v>
      </c>
      <c r="Q93" s="60">
        <f t="shared" si="2"/>
        <v>0</v>
      </c>
      <c r="R93" s="57">
        <f>+'[1]ปร.5 ท'!$F$15</f>
        <v>1.3607</v>
      </c>
      <c r="S93" s="61">
        <f t="shared" si="3"/>
        <v>0</v>
      </c>
      <c r="T93" s="60">
        <f t="shared" si="1"/>
        <v>0</v>
      </c>
    </row>
    <row r="94" spans="1:20" ht="21.75" hidden="1" x14ac:dyDescent="0.5">
      <c r="A94" s="67"/>
      <c r="B94" s="51"/>
      <c r="C94" s="65"/>
      <c r="D94" s="65" t="s">
        <v>126</v>
      </c>
      <c r="E94" s="80" t="s">
        <v>123</v>
      </c>
      <c r="F94" s="54"/>
      <c r="G94" s="54" t="s">
        <v>125</v>
      </c>
      <c r="H94" s="54"/>
      <c r="I94" s="54"/>
      <c r="J94" s="54"/>
      <c r="K94" s="54"/>
      <c r="L94" s="54"/>
      <c r="M94" s="55"/>
      <c r="N94" s="56" t="s">
        <v>59</v>
      </c>
      <c r="O94" s="59">
        <f>+[1]สรุปปริมาณงาน!AE42</f>
        <v>0</v>
      </c>
      <c r="P94" s="60">
        <f>IF(O94=0,0,[1]ราคาต่อหน่วยงานทาง!L284)</f>
        <v>0</v>
      </c>
      <c r="Q94" s="60">
        <f t="shared" si="2"/>
        <v>0</v>
      </c>
      <c r="R94" s="57">
        <f>+'[1]ปร.5 ท'!$F$15</f>
        <v>1.3607</v>
      </c>
      <c r="S94" s="61">
        <f t="shared" si="3"/>
        <v>0</v>
      </c>
      <c r="T94" s="60">
        <f t="shared" si="1"/>
        <v>0</v>
      </c>
    </row>
    <row r="95" spans="1:20" ht="21.75" hidden="1" x14ac:dyDescent="0.5">
      <c r="A95" s="67"/>
      <c r="B95" s="51"/>
      <c r="C95" s="65"/>
      <c r="D95" s="65" t="s">
        <v>127</v>
      </c>
      <c r="E95" s="80" t="s">
        <v>128</v>
      </c>
      <c r="F95" s="54"/>
      <c r="G95" s="54"/>
      <c r="H95" s="54"/>
      <c r="I95" s="54"/>
      <c r="J95" s="54"/>
      <c r="K95" s="54"/>
      <c r="L95" s="54"/>
      <c r="M95" s="55"/>
      <c r="N95" s="56" t="s">
        <v>59</v>
      </c>
      <c r="O95" s="59">
        <f>+[1]สรุปปริมาณงาน!AE43</f>
        <v>0</v>
      </c>
      <c r="P95" s="60">
        <f>IF(O95=0,0,[1]ราคาต่อหน่วยงานทาง!L304)</f>
        <v>0</v>
      </c>
      <c r="Q95" s="60">
        <f t="shared" si="2"/>
        <v>0</v>
      </c>
      <c r="R95" s="57">
        <f>+'[1]ปร.5 ท'!$F$15</f>
        <v>1.3607</v>
      </c>
      <c r="S95" s="61">
        <f t="shared" si="3"/>
        <v>0</v>
      </c>
      <c r="T95" s="60">
        <f t="shared" si="1"/>
        <v>0</v>
      </c>
    </row>
    <row r="96" spans="1:20" ht="21.75" hidden="1" x14ac:dyDescent="0.5">
      <c r="A96" s="67"/>
      <c r="B96" s="51"/>
      <c r="C96" s="65"/>
      <c r="D96" s="65" t="s">
        <v>129</v>
      </c>
      <c r="E96" s="80" t="s">
        <v>130</v>
      </c>
      <c r="F96" s="54"/>
      <c r="G96" s="54"/>
      <c r="H96" s="54"/>
      <c r="I96" s="54"/>
      <c r="J96" s="54"/>
      <c r="K96" s="54"/>
      <c r="L96" s="54"/>
      <c r="M96" s="55"/>
      <c r="N96" s="56" t="s">
        <v>59</v>
      </c>
      <c r="O96" s="59">
        <f>+[1]สรุปปริมาณงาน!AE44</f>
        <v>0</v>
      </c>
      <c r="P96" s="60">
        <f>IF(O96=0,0,[1]ราคาต่อหน่วยงานทาง!L325)</f>
        <v>0</v>
      </c>
      <c r="Q96" s="60">
        <f t="shared" si="2"/>
        <v>0</v>
      </c>
      <c r="R96" s="57">
        <f>+'[1]ปร.5 ท'!$F$15</f>
        <v>1.3607</v>
      </c>
      <c r="S96" s="61">
        <f t="shared" si="3"/>
        <v>0</v>
      </c>
      <c r="T96" s="60">
        <f t="shared" si="1"/>
        <v>0</v>
      </c>
    </row>
    <row r="97" spans="1:20" ht="21.75" hidden="1" x14ac:dyDescent="0.5">
      <c r="A97" s="67" t="s">
        <v>98</v>
      </c>
      <c r="B97" s="51"/>
      <c r="C97" s="65" t="s">
        <v>131</v>
      </c>
      <c r="D97" s="52" t="s">
        <v>132</v>
      </c>
      <c r="E97" s="80"/>
      <c r="F97" s="54"/>
      <c r="G97" s="54"/>
      <c r="H97" s="54"/>
      <c r="I97" s="54"/>
      <c r="J97" s="54"/>
      <c r="K97" s="54"/>
      <c r="L97" s="54"/>
      <c r="M97" s="55"/>
      <c r="N97" s="56" t="s">
        <v>80</v>
      </c>
      <c r="O97" s="59">
        <f>(+[1]กรอกข้อมูลงานถนนคสล.4มหนา15cm!E4*[1]กรอกข้อมูลงานถนนคสล.4มหนา15cm!I17*4+[1]กรอกข้อมูลงานถนนคสล.5มหนา15cm!E4*[1]กรอกข้อมูลงานถนนคสล.5มหนา15cm!I16*5+[1]กรอกข้อมูลงานถนนคสล.6ม15cm!E4*[1]กรอกข้อมูลงานถนนคสล.6ม15cm!I16*6+[1]กรอกข้อมูลงานถนนคสล.6ม20cm!E4*[1]กรอกข้อมูลงานถนนคสล.6ม20cm!I16*6)*1000</f>
        <v>0</v>
      </c>
      <c r="P97" s="60">
        <f>IF(O97=0,0,[1]ราคาต่อหน่วยงานทาง!L336)</f>
        <v>0</v>
      </c>
      <c r="Q97" s="60">
        <f t="shared" si="2"/>
        <v>0</v>
      </c>
      <c r="R97" s="57">
        <f>+'[1]ปร.5 ท'!$F$15</f>
        <v>1.3607</v>
      </c>
      <c r="S97" s="61">
        <f>+P97*R97</f>
        <v>0</v>
      </c>
      <c r="T97" s="60">
        <f t="shared" si="1"/>
        <v>0</v>
      </c>
    </row>
    <row r="98" spans="1:20" ht="21.75" x14ac:dyDescent="0.5">
      <c r="A98" s="67"/>
      <c r="B98" s="51" t="s">
        <v>133</v>
      </c>
      <c r="C98" s="52"/>
      <c r="D98" s="52"/>
      <c r="E98" s="54"/>
      <c r="F98" s="54"/>
      <c r="G98" s="54"/>
      <c r="H98" s="54"/>
      <c r="I98" s="54"/>
      <c r="J98" s="54"/>
      <c r="K98" s="54"/>
      <c r="L98" s="54"/>
      <c r="M98" s="55"/>
      <c r="N98" s="56"/>
      <c r="O98" s="64"/>
      <c r="P98" s="57"/>
      <c r="Q98" s="60"/>
      <c r="R98" s="57"/>
      <c r="S98" s="57"/>
      <c r="T98" s="57"/>
    </row>
    <row r="99" spans="1:20" ht="21.75" x14ac:dyDescent="0.5">
      <c r="A99" s="67"/>
      <c r="B99" s="58">
        <v>1.1000000000000001</v>
      </c>
      <c r="C99" s="52" t="s">
        <v>134</v>
      </c>
      <c r="D99" s="52"/>
      <c r="E99" s="54"/>
      <c r="F99" s="54"/>
      <c r="G99" s="54"/>
      <c r="H99" s="54"/>
      <c r="I99" s="54"/>
      <c r="J99" s="54"/>
      <c r="K99" s="54"/>
      <c r="L99" s="54"/>
      <c r="M99" s="55"/>
      <c r="N99" s="56"/>
      <c r="O99" s="64"/>
      <c r="P99" s="57"/>
      <c r="Q99" s="60"/>
      <c r="R99" s="57"/>
      <c r="S99" s="57"/>
      <c r="T99" s="57"/>
    </row>
    <row r="100" spans="1:20" ht="21.75" x14ac:dyDescent="0.5">
      <c r="A100" s="67"/>
      <c r="B100" s="58"/>
      <c r="C100" s="65" t="s">
        <v>392</v>
      </c>
      <c r="D100" s="52" t="s">
        <v>135</v>
      </c>
      <c r="E100" s="54"/>
      <c r="F100" s="54"/>
      <c r="G100" s="54"/>
      <c r="H100" s="54"/>
      <c r="I100" s="54"/>
      <c r="J100" s="54"/>
      <c r="K100" s="54"/>
      <c r="L100" s="54"/>
      <c r="M100" s="55"/>
      <c r="N100" s="56"/>
      <c r="O100" s="64"/>
      <c r="P100" s="57"/>
      <c r="Q100" s="60"/>
      <c r="R100" s="57"/>
      <c r="S100" s="57"/>
      <c r="T100" s="57"/>
    </row>
    <row r="101" spans="1:20" ht="21.75" hidden="1" x14ac:dyDescent="0.5">
      <c r="A101" s="67"/>
      <c r="B101" s="65"/>
      <c r="C101" s="65"/>
      <c r="D101" s="65" t="s">
        <v>393</v>
      </c>
      <c r="E101" s="54" t="s">
        <v>136</v>
      </c>
      <c r="F101" s="54"/>
      <c r="G101" s="54"/>
      <c r="H101" s="54"/>
      <c r="I101" s="54"/>
      <c r="J101" s="54"/>
      <c r="K101" s="54"/>
      <c r="L101" s="54"/>
      <c r="M101" s="55"/>
      <c r="N101" s="56" t="s">
        <v>59</v>
      </c>
      <c r="O101" s="59">
        <v>0</v>
      </c>
      <c r="P101" s="60">
        <f>IF(O101=0,0,[1]ราคาต่อหน่วยงานทาง!L347)</f>
        <v>0</v>
      </c>
      <c r="Q101" s="60">
        <f>+O101*P101</f>
        <v>0</v>
      </c>
      <c r="R101" s="57">
        <f>+'[1]ปร.5 ท'!$F$15</f>
        <v>1.3607</v>
      </c>
      <c r="S101" s="61">
        <f>+P101*R101</f>
        <v>0</v>
      </c>
      <c r="T101" s="60">
        <f>+O101*S101</f>
        <v>0</v>
      </c>
    </row>
    <row r="102" spans="1:20" ht="21.75" x14ac:dyDescent="0.5">
      <c r="A102" s="67"/>
      <c r="B102" s="65"/>
      <c r="C102" s="65"/>
      <c r="D102" s="65" t="s">
        <v>394</v>
      </c>
      <c r="E102" s="54" t="s">
        <v>137</v>
      </c>
      <c r="F102" s="54"/>
      <c r="G102" s="54"/>
      <c r="H102" s="54"/>
      <c r="I102" s="54"/>
      <c r="J102" s="54"/>
      <c r="K102" s="54"/>
      <c r="L102" s="54"/>
      <c r="M102" s="55"/>
      <c r="N102" s="56" t="s">
        <v>59</v>
      </c>
      <c r="O102" s="81"/>
      <c r="P102" s="60"/>
      <c r="Q102" s="60"/>
      <c r="R102" s="57"/>
      <c r="S102" s="61"/>
      <c r="T102" s="60"/>
    </row>
    <row r="103" spans="1:20" ht="21.75" hidden="1" x14ac:dyDescent="0.5">
      <c r="A103" s="67"/>
      <c r="B103" s="65"/>
      <c r="C103" s="65" t="s">
        <v>395</v>
      </c>
      <c r="D103" s="52" t="s">
        <v>138</v>
      </c>
      <c r="E103" s="54"/>
      <c r="F103" s="54"/>
      <c r="G103" s="54"/>
      <c r="H103" s="54"/>
      <c r="I103" s="54"/>
      <c r="J103" s="54"/>
      <c r="K103" s="54"/>
      <c r="L103" s="54"/>
      <c r="M103" s="55"/>
      <c r="N103" s="56" t="s">
        <v>59</v>
      </c>
      <c r="O103" s="59"/>
      <c r="P103" s="60"/>
      <c r="Q103" s="60"/>
      <c r="R103" s="57"/>
      <c r="S103" s="61"/>
      <c r="T103" s="60"/>
    </row>
    <row r="104" spans="1:20" ht="21.75" x14ac:dyDescent="0.5">
      <c r="A104" s="67"/>
      <c r="B104" s="65"/>
      <c r="C104" s="65" t="s">
        <v>395</v>
      </c>
      <c r="D104" s="52" t="s">
        <v>139</v>
      </c>
      <c r="E104" s="54"/>
      <c r="F104" s="54"/>
      <c r="G104" s="54"/>
      <c r="H104" s="54"/>
      <c r="I104" s="54"/>
      <c r="J104" s="54"/>
      <c r="K104" s="54"/>
      <c r="L104" s="54"/>
      <c r="M104" s="55"/>
      <c r="N104" s="56"/>
      <c r="O104" s="64"/>
      <c r="P104" s="57"/>
      <c r="Q104" s="60"/>
      <c r="R104" s="57"/>
      <c r="S104" s="61"/>
      <c r="T104" s="60"/>
    </row>
    <row r="105" spans="1:20" ht="21.75" x14ac:dyDescent="0.5">
      <c r="A105" s="67"/>
      <c r="B105" s="65"/>
      <c r="C105" s="65"/>
      <c r="D105" s="65" t="s">
        <v>396</v>
      </c>
      <c r="E105" s="54" t="s">
        <v>140</v>
      </c>
      <c r="F105" s="54"/>
      <c r="G105" s="54"/>
      <c r="H105" s="54"/>
      <c r="I105" s="54"/>
      <c r="J105" s="54" t="s">
        <v>141</v>
      </c>
      <c r="K105" s="82">
        <f>+[1]กรอกข้อมูลโครงสร้างทาง!D2</f>
        <v>5</v>
      </c>
      <c r="L105" s="54" t="s">
        <v>142</v>
      </c>
      <c r="M105" s="55"/>
      <c r="N105" s="56"/>
      <c r="O105" s="64"/>
      <c r="P105" s="57"/>
      <c r="Q105" s="60"/>
      <c r="R105" s="57"/>
      <c r="S105" s="61"/>
      <c r="T105" s="60"/>
    </row>
    <row r="106" spans="1:20" ht="21.75" hidden="1" x14ac:dyDescent="0.5">
      <c r="A106" s="67"/>
      <c r="B106" s="65"/>
      <c r="C106" s="65"/>
      <c r="D106" s="52"/>
      <c r="E106" s="65" t="s">
        <v>398</v>
      </c>
      <c r="F106" s="82" t="s">
        <v>143</v>
      </c>
      <c r="G106" s="54" t="s">
        <v>136</v>
      </c>
      <c r="H106" s="54"/>
      <c r="I106" s="54"/>
      <c r="J106" s="54"/>
      <c r="K106" s="54"/>
      <c r="L106" s="54"/>
      <c r="M106" s="55"/>
      <c r="N106" s="56" t="s">
        <v>59</v>
      </c>
      <c r="O106" s="59"/>
      <c r="P106" s="60"/>
      <c r="Q106" s="60"/>
      <c r="R106" s="57"/>
      <c r="S106" s="61"/>
      <c r="T106" s="60"/>
    </row>
    <row r="107" spans="1:20" ht="21.75" x14ac:dyDescent="0.5">
      <c r="A107" s="67"/>
      <c r="B107" s="65"/>
      <c r="C107" s="65"/>
      <c r="D107" s="52"/>
      <c r="E107" s="65" t="s">
        <v>399</v>
      </c>
      <c r="F107" s="82" t="s">
        <v>143</v>
      </c>
      <c r="G107" s="54" t="s">
        <v>137</v>
      </c>
      <c r="H107" s="54"/>
      <c r="I107" s="54"/>
      <c r="J107" s="54"/>
      <c r="K107" s="54"/>
      <c r="L107" s="54"/>
      <c r="M107" s="55"/>
      <c r="N107" s="56" t="s">
        <v>59</v>
      </c>
      <c r="O107" s="81"/>
      <c r="P107" s="60"/>
      <c r="Q107" s="60"/>
      <c r="R107" s="57"/>
      <c r="S107" s="61"/>
      <c r="T107" s="60"/>
    </row>
    <row r="108" spans="1:20" ht="21.75" hidden="1" x14ac:dyDescent="0.5">
      <c r="A108" s="67"/>
      <c r="B108" s="65"/>
      <c r="C108" s="65"/>
      <c r="D108" s="65" t="s">
        <v>397</v>
      </c>
      <c r="E108" s="54" t="s">
        <v>144</v>
      </c>
      <c r="F108" s="54"/>
      <c r="G108" s="54"/>
      <c r="H108" s="54"/>
      <c r="I108" s="54"/>
      <c r="J108" s="54" t="s">
        <v>141</v>
      </c>
      <c r="K108" s="82">
        <f>+K105</f>
        <v>5</v>
      </c>
      <c r="L108" s="54" t="s">
        <v>142</v>
      </c>
      <c r="M108" s="55"/>
      <c r="N108" s="56"/>
      <c r="O108" s="64"/>
      <c r="P108" s="57"/>
      <c r="Q108" s="60"/>
      <c r="R108" s="57"/>
      <c r="S108" s="57"/>
      <c r="T108" s="57"/>
    </row>
    <row r="109" spans="1:20" ht="21.75" hidden="1" x14ac:dyDescent="0.5">
      <c r="A109" s="67"/>
      <c r="B109" s="65"/>
      <c r="C109" s="65"/>
      <c r="D109" s="65"/>
      <c r="E109" s="65" t="s">
        <v>145</v>
      </c>
      <c r="F109" s="82" t="s">
        <v>143</v>
      </c>
      <c r="G109" s="54" t="s">
        <v>136</v>
      </c>
      <c r="H109" s="54"/>
      <c r="I109" s="54"/>
      <c r="J109" s="54"/>
      <c r="K109" s="83"/>
      <c r="L109" s="54"/>
      <c r="M109" s="55"/>
      <c r="N109" s="56" t="s">
        <v>59</v>
      </c>
      <c r="O109" s="59">
        <v>0</v>
      </c>
      <c r="P109" s="60">
        <f>IF(O109=0,0,[1]ราคาต่อหน่วยงานทาง!L469)</f>
        <v>0</v>
      </c>
      <c r="Q109" s="60">
        <f>+O109*P109</f>
        <v>0</v>
      </c>
      <c r="R109" s="57">
        <f>+'[1]ปร.5 ท'!$F$15</f>
        <v>1.3607</v>
      </c>
      <c r="S109" s="61">
        <f>+P109*R109</f>
        <v>0</v>
      </c>
      <c r="T109" s="60">
        <f>+O109*S109</f>
        <v>0</v>
      </c>
    </row>
    <row r="110" spans="1:20" ht="21.75" hidden="1" x14ac:dyDescent="0.5">
      <c r="A110" s="67"/>
      <c r="B110" s="65"/>
      <c r="C110" s="65"/>
      <c r="D110" s="65"/>
      <c r="E110" s="65" t="s">
        <v>146</v>
      </c>
      <c r="F110" s="82" t="s">
        <v>143</v>
      </c>
      <c r="G110" s="54" t="s">
        <v>137</v>
      </c>
      <c r="H110" s="54"/>
      <c r="I110" s="54"/>
      <c r="J110" s="54"/>
      <c r="K110" s="83"/>
      <c r="L110" s="54"/>
      <c r="M110" s="55"/>
      <c r="N110" s="56" t="s">
        <v>59</v>
      </c>
      <c r="O110" s="59">
        <f>+[1]สรุปปริมาณงาน!AE57</f>
        <v>0</v>
      </c>
      <c r="P110" s="60">
        <f>IF(O110=0,0,[1]ราคาต่อหน่วยงานทาง!L524)</f>
        <v>0</v>
      </c>
      <c r="Q110" s="60">
        <f>+O110*P110</f>
        <v>0</v>
      </c>
      <c r="R110" s="57">
        <f>+'[1]ปร.5 ท'!$F$15</f>
        <v>1.3607</v>
      </c>
      <c r="S110" s="61">
        <f>+P110*R110</f>
        <v>0</v>
      </c>
      <c r="T110" s="60">
        <f>+O110*S110</f>
        <v>0</v>
      </c>
    </row>
    <row r="111" spans="1:20" ht="21.75" hidden="1" x14ac:dyDescent="0.5">
      <c r="A111" s="67"/>
      <c r="B111" s="65"/>
      <c r="C111" s="65" t="s">
        <v>147</v>
      </c>
      <c r="D111" s="52" t="s">
        <v>148</v>
      </c>
      <c r="E111" s="54"/>
      <c r="F111" s="54"/>
      <c r="G111" s="54"/>
      <c r="H111" s="54"/>
      <c r="I111" s="82">
        <v>15</v>
      </c>
      <c r="J111" s="54" t="s">
        <v>142</v>
      </c>
      <c r="K111" s="54"/>
      <c r="L111" s="54"/>
      <c r="M111" s="55"/>
      <c r="N111" s="56"/>
      <c r="O111" s="64"/>
      <c r="P111" s="57"/>
      <c r="Q111" s="60"/>
      <c r="R111" s="57"/>
      <c r="S111" s="57"/>
      <c r="T111" s="57"/>
    </row>
    <row r="112" spans="1:20" ht="21.75" hidden="1" x14ac:dyDescent="0.5">
      <c r="A112" s="67"/>
      <c r="B112" s="65"/>
      <c r="C112" s="84"/>
      <c r="D112" s="65" t="s">
        <v>149</v>
      </c>
      <c r="E112" s="54" t="s">
        <v>150</v>
      </c>
      <c r="F112" s="54"/>
      <c r="G112" s="54"/>
      <c r="H112" s="54"/>
      <c r="I112" s="83"/>
      <c r="J112" s="54"/>
      <c r="K112" s="54"/>
      <c r="L112" s="54"/>
      <c r="M112" s="55"/>
      <c r="N112" s="56" t="s">
        <v>59</v>
      </c>
      <c r="O112" s="59">
        <f>+[1]สรุปปริมาณงาน!AE59</f>
        <v>0</v>
      </c>
      <c r="P112" s="60">
        <f>+[1]ราคาต่อหน่วยงานทาง!N558</f>
        <v>0</v>
      </c>
      <c r="Q112" s="60">
        <f>+O112*P112</f>
        <v>0</v>
      </c>
      <c r="R112" s="57">
        <f>+'[1]ปร.5 ท'!$F$15</f>
        <v>1.3607</v>
      </c>
      <c r="S112" s="61">
        <f>+P112*R112</f>
        <v>0</v>
      </c>
      <c r="T112" s="60">
        <f>+O112*S112</f>
        <v>0</v>
      </c>
    </row>
    <row r="113" spans="1:20" ht="21.75" hidden="1" x14ac:dyDescent="0.5">
      <c r="A113" s="67"/>
      <c r="B113" s="65"/>
      <c r="C113" s="65"/>
      <c r="D113" s="65" t="s">
        <v>151</v>
      </c>
      <c r="E113" s="54" t="s">
        <v>152</v>
      </c>
      <c r="F113" s="54"/>
      <c r="G113" s="54"/>
      <c r="H113" s="54"/>
      <c r="I113" s="54"/>
      <c r="J113" s="54"/>
      <c r="K113" s="54"/>
      <c r="L113" s="54"/>
      <c r="M113" s="55"/>
      <c r="N113" s="56" t="s">
        <v>153</v>
      </c>
      <c r="O113" s="59">
        <f>+[1]สรุปปริมาณงาน!AE60</f>
        <v>0</v>
      </c>
      <c r="P113" s="60">
        <f>+[1]ราคาต่อหน่วยงานทาง!N569</f>
        <v>0</v>
      </c>
      <c r="Q113" s="60">
        <f>+O113*P113</f>
        <v>0</v>
      </c>
      <c r="R113" s="57">
        <f>+'[1]ปร.5 ท'!$F$15</f>
        <v>1.3607</v>
      </c>
      <c r="S113" s="61">
        <f>+P113*R113</f>
        <v>0</v>
      </c>
      <c r="T113" s="60">
        <f>+O113*S113</f>
        <v>0</v>
      </c>
    </row>
    <row r="114" spans="1:20" ht="21.75" hidden="1" x14ac:dyDescent="0.5">
      <c r="A114" s="67"/>
      <c r="B114" s="65"/>
      <c r="C114" s="65"/>
      <c r="D114" s="65" t="s">
        <v>154</v>
      </c>
      <c r="E114" s="54" t="s">
        <v>155</v>
      </c>
      <c r="F114" s="54">
        <f>[1]กรอกข้อมูลงานถนนคสล.4มหนา15cm!F12</f>
        <v>19</v>
      </c>
      <c r="G114" s="54"/>
      <c r="H114" s="54" t="s">
        <v>142</v>
      </c>
      <c r="I114" s="85" t="s">
        <v>156</v>
      </c>
      <c r="J114" s="54"/>
      <c r="K114" s="63">
        <f>[1]กรอกข้อมูลงานถนนคสล.4มหนา15cm!H12</f>
        <v>0.5</v>
      </c>
      <c r="L114" s="54" t="s">
        <v>153</v>
      </c>
      <c r="M114" s="55"/>
      <c r="N114" s="56" t="s">
        <v>153</v>
      </c>
      <c r="O114" s="59">
        <f>+[1]สรุปปริมาณงาน!AE61</f>
        <v>0</v>
      </c>
      <c r="P114" s="60">
        <f>+[1]ราคาต่อหน่วยงานทาง!N579</f>
        <v>0</v>
      </c>
      <c r="Q114" s="60">
        <f>+O114*P114</f>
        <v>0</v>
      </c>
      <c r="R114" s="57">
        <f>+'[1]ปร.5 ท'!$F$15</f>
        <v>1.3607</v>
      </c>
      <c r="S114" s="61">
        <f>+P114*R114</f>
        <v>0</v>
      </c>
      <c r="T114" s="60">
        <f>+O114*S114</f>
        <v>0</v>
      </c>
    </row>
    <row r="115" spans="1:20" ht="21.75" hidden="1" x14ac:dyDescent="0.5">
      <c r="A115" s="67"/>
      <c r="B115" s="65"/>
      <c r="C115" s="65" t="s">
        <v>157</v>
      </c>
      <c r="D115" s="52" t="s">
        <v>158</v>
      </c>
      <c r="E115" s="54"/>
      <c r="F115" s="54"/>
      <c r="G115" s="54"/>
      <c r="H115" s="54"/>
      <c r="I115" s="82">
        <v>15</v>
      </c>
      <c r="J115" s="54" t="s">
        <v>142</v>
      </c>
      <c r="K115" s="54"/>
      <c r="L115" s="54"/>
      <c r="M115" s="55"/>
      <c r="N115" s="56"/>
      <c r="O115" s="64"/>
      <c r="P115" s="57"/>
      <c r="Q115" s="60"/>
      <c r="R115" s="57"/>
      <c r="S115" s="57"/>
      <c r="T115" s="57"/>
    </row>
    <row r="116" spans="1:20" ht="21.75" hidden="1" x14ac:dyDescent="0.5">
      <c r="A116" s="67"/>
      <c r="B116" s="65"/>
      <c r="C116" s="84"/>
      <c r="D116" s="65" t="s">
        <v>159</v>
      </c>
      <c r="E116" s="54" t="s">
        <v>150</v>
      </c>
      <c r="F116" s="54"/>
      <c r="G116" s="63" t="s">
        <v>160</v>
      </c>
      <c r="H116" s="54"/>
      <c r="I116" s="83"/>
      <c r="J116" s="54"/>
      <c r="K116" s="54"/>
      <c r="L116" s="54"/>
      <c r="M116" s="55"/>
      <c r="N116" s="56" t="s">
        <v>59</v>
      </c>
      <c r="O116" s="59">
        <f>+[1]สรุปปริมาณงาน!AE63</f>
        <v>0</v>
      </c>
      <c r="P116" s="60">
        <f>+[1]ราคาต่อหน่วยงานทาง!N600</f>
        <v>0</v>
      </c>
      <c r="Q116" s="60">
        <f>+O116*P116</f>
        <v>0</v>
      </c>
      <c r="R116" s="57">
        <f>+'[1]ปร.5 ท'!$F$15</f>
        <v>1.3607</v>
      </c>
      <c r="S116" s="61">
        <f>+P116*R116</f>
        <v>0</v>
      </c>
      <c r="T116" s="60">
        <f>+O116*S116</f>
        <v>0</v>
      </c>
    </row>
    <row r="117" spans="1:20" ht="21.75" hidden="1" x14ac:dyDescent="0.5">
      <c r="A117" s="67"/>
      <c r="B117" s="65"/>
      <c r="C117" s="65"/>
      <c r="D117" s="65" t="s">
        <v>161</v>
      </c>
      <c r="E117" s="54" t="s">
        <v>152</v>
      </c>
      <c r="F117" s="54"/>
      <c r="G117" s="54"/>
      <c r="H117" s="54"/>
      <c r="I117" s="54"/>
      <c r="J117" s="54"/>
      <c r="K117" s="54"/>
      <c r="L117" s="54"/>
      <c r="M117" s="55"/>
      <c r="N117" s="56" t="s">
        <v>153</v>
      </c>
      <c r="O117" s="59">
        <f>+[1]สรุปปริมาณงาน!AE64</f>
        <v>0</v>
      </c>
      <c r="P117" s="60">
        <f>+[1]ราคาต่อหน่วยงานทาง!N612</f>
        <v>0</v>
      </c>
      <c r="Q117" s="60">
        <f>+O117*P117</f>
        <v>0</v>
      </c>
      <c r="R117" s="57">
        <f>+'[1]ปร.5 ท'!$F$15</f>
        <v>1.3607</v>
      </c>
      <c r="S117" s="61">
        <f>+P117*R117</f>
        <v>0</v>
      </c>
      <c r="T117" s="60">
        <f>+O117*S117</f>
        <v>0</v>
      </c>
    </row>
    <row r="118" spans="1:20" ht="21.75" hidden="1" x14ac:dyDescent="0.5">
      <c r="A118" s="67"/>
      <c r="B118" s="65"/>
      <c r="C118" s="65"/>
      <c r="D118" s="65" t="s">
        <v>162</v>
      </c>
      <c r="E118" s="54" t="s">
        <v>155</v>
      </c>
      <c r="F118" s="54" t="str">
        <f>[1]กรอกข้อมูลงานถนนคสล.5มหนา15cm!E11</f>
        <v>RB</v>
      </c>
      <c r="G118" s="54">
        <f>[1]กรอกข้อมูลงานถนนคสล.5มหนา15cm!F11</f>
        <v>19</v>
      </c>
      <c r="H118" s="54" t="str">
        <f>[1]กรอกข้อมูลงานถนนคสล.5มหนา15cm!G11</f>
        <v>@</v>
      </c>
      <c r="I118" s="54">
        <f>[1]กรอกข้อมูลงานถนนคสล.5มหนา15cm!H11</f>
        <v>0.3</v>
      </c>
      <c r="J118" s="54" t="str">
        <f>[1]กรอกข้อมูลงานถนนคสล.5มหนา15cm!I11</f>
        <v>เมตร</v>
      </c>
      <c r="K118" s="54" t="str">
        <f>[1]กรอกข้อมูลงานถนนคสล.5มหนา15cm!J11</f>
        <v>ยาว</v>
      </c>
      <c r="L118" s="54">
        <f>[1]กรอกข้อมูลงานถนนคสล.5มหนา15cm!K11</f>
        <v>0.5</v>
      </c>
      <c r="M118" s="54" t="str">
        <f>[1]กรอกข้อมูลงานถนนคสล.5มหนา15cm!L11</f>
        <v>ม./ท่อน</v>
      </c>
      <c r="N118" s="56" t="s">
        <v>153</v>
      </c>
      <c r="O118" s="59">
        <f>+[1]สรุปปริมาณงาน!AE65</f>
        <v>0</v>
      </c>
      <c r="P118" s="60">
        <f>+[1]ราคาต่อหน่วยงานทาง!N622</f>
        <v>0</v>
      </c>
      <c r="Q118" s="60">
        <f>+O118*P118</f>
        <v>0</v>
      </c>
      <c r="R118" s="57">
        <f>+'[1]ปร.5 ท'!$F$15</f>
        <v>1.3607</v>
      </c>
      <c r="S118" s="61">
        <f>+P118*R118</f>
        <v>0</v>
      </c>
      <c r="T118" s="60">
        <f>+O118*S118</f>
        <v>0</v>
      </c>
    </row>
    <row r="119" spans="1:20" ht="21.75" hidden="1" x14ac:dyDescent="0.5">
      <c r="A119" s="67"/>
      <c r="B119" s="65"/>
      <c r="C119" s="65"/>
      <c r="D119" s="65" t="s">
        <v>163</v>
      </c>
      <c r="E119" s="54" t="s">
        <v>164</v>
      </c>
      <c r="F119" s="54"/>
      <c r="G119" s="54"/>
      <c r="H119" s="54"/>
      <c r="I119" s="54"/>
      <c r="J119" s="54"/>
      <c r="K119" s="54"/>
      <c r="L119" s="54"/>
      <c r="M119" s="55"/>
      <c r="N119" s="56" t="s">
        <v>153</v>
      </c>
      <c r="O119" s="59">
        <f>+[1]สรุปปริมาณงาน!AE66</f>
        <v>0</v>
      </c>
      <c r="P119" s="60">
        <f>+[1]ราคาต่อหน่วยงานทาง!N630</f>
        <v>0</v>
      </c>
      <c r="Q119" s="60">
        <f>+O119*P119</f>
        <v>0</v>
      </c>
      <c r="R119" s="57">
        <f>+'[1]ปร.5 ท'!$F$15</f>
        <v>1.3607</v>
      </c>
      <c r="S119" s="61">
        <f>+P119*R119</f>
        <v>0</v>
      </c>
      <c r="T119" s="60">
        <f>+O119*S119</f>
        <v>0</v>
      </c>
    </row>
    <row r="120" spans="1:20" ht="21.75" hidden="1" x14ac:dyDescent="0.5">
      <c r="A120" s="67"/>
      <c r="B120" s="65"/>
      <c r="C120" s="65" t="s">
        <v>165</v>
      </c>
      <c r="D120" s="52" t="s">
        <v>166</v>
      </c>
      <c r="E120" s="54"/>
      <c r="F120" s="54"/>
      <c r="G120" s="54"/>
      <c r="H120" s="54"/>
      <c r="I120" s="82">
        <v>15</v>
      </c>
      <c r="J120" s="54" t="s">
        <v>142</v>
      </c>
      <c r="K120" s="54"/>
      <c r="L120" s="54"/>
      <c r="M120" s="55"/>
      <c r="N120" s="56"/>
      <c r="O120" s="64"/>
      <c r="P120" s="57"/>
      <c r="Q120" s="60"/>
      <c r="R120" s="57"/>
      <c r="S120" s="57"/>
      <c r="T120" s="57"/>
    </row>
    <row r="121" spans="1:20" ht="21.75" hidden="1" x14ac:dyDescent="0.5">
      <c r="A121" s="67"/>
      <c r="B121" s="65"/>
      <c r="C121" s="84"/>
      <c r="D121" s="65" t="s">
        <v>167</v>
      </c>
      <c r="E121" s="54" t="s">
        <v>150</v>
      </c>
      <c r="F121" s="54"/>
      <c r="G121" s="54"/>
      <c r="H121" s="54"/>
      <c r="I121" s="83"/>
      <c r="J121" s="54"/>
      <c r="K121" s="54"/>
      <c r="L121" s="54"/>
      <c r="M121" s="55"/>
      <c r="N121" s="56" t="s">
        <v>59</v>
      </c>
      <c r="O121" s="59">
        <f>+[1]สรุปปริมาณงาน!AE68</f>
        <v>0</v>
      </c>
      <c r="P121" s="60">
        <f>+[1]ราคาต่อหน่วยงานทาง!N649</f>
        <v>0</v>
      </c>
      <c r="Q121" s="60">
        <f>+O121*P121</f>
        <v>0</v>
      </c>
      <c r="R121" s="57">
        <f>+'[1]ปร.5 ท'!$F$15</f>
        <v>1.3607</v>
      </c>
      <c r="S121" s="61">
        <f>+P121*R121</f>
        <v>0</v>
      </c>
      <c r="T121" s="60">
        <f>+O121*S121</f>
        <v>0</v>
      </c>
    </row>
    <row r="122" spans="1:20" ht="21.75" hidden="1" x14ac:dyDescent="0.5">
      <c r="A122" s="67"/>
      <c r="B122" s="65"/>
      <c r="C122" s="65"/>
      <c r="D122" s="65" t="s">
        <v>168</v>
      </c>
      <c r="E122" s="54" t="s">
        <v>152</v>
      </c>
      <c r="F122" s="54"/>
      <c r="G122" s="54"/>
      <c r="H122" s="54"/>
      <c r="I122" s="54"/>
      <c r="J122" s="54"/>
      <c r="K122" s="54"/>
      <c r="L122" s="54"/>
      <c r="M122" s="55"/>
      <c r="N122" s="56" t="s">
        <v>153</v>
      </c>
      <c r="O122" s="59">
        <f>+[1]สรุปปริมาณงาน!AE69</f>
        <v>0</v>
      </c>
      <c r="P122" s="60">
        <f>+[1]ราคาต่อหน่วยงานทาง!N660</f>
        <v>0</v>
      </c>
      <c r="Q122" s="60">
        <f>+O122*P122</f>
        <v>0</v>
      </c>
      <c r="R122" s="57">
        <f>+'[1]ปร.5 ท'!$F$15</f>
        <v>1.3607</v>
      </c>
      <c r="S122" s="61">
        <f>+P122*R122</f>
        <v>0</v>
      </c>
      <c r="T122" s="60">
        <f>+O122*S122</f>
        <v>0</v>
      </c>
    </row>
    <row r="123" spans="1:20" ht="21.75" hidden="1" x14ac:dyDescent="0.5">
      <c r="A123" s="67"/>
      <c r="B123" s="65"/>
      <c r="C123" s="65"/>
      <c r="D123" s="65" t="s">
        <v>169</v>
      </c>
      <c r="E123" s="54" t="s">
        <v>155</v>
      </c>
      <c r="F123" s="54"/>
      <c r="G123" s="54"/>
      <c r="H123" s="54"/>
      <c r="I123" s="54"/>
      <c r="J123" s="54"/>
      <c r="K123" s="54"/>
      <c r="L123" s="54"/>
      <c r="M123" s="55"/>
      <c r="N123" s="56" t="s">
        <v>153</v>
      </c>
      <c r="O123" s="59">
        <f>+[1]สรุปปริมาณงาน!AE70</f>
        <v>0</v>
      </c>
      <c r="P123" s="60">
        <f>+[1]ราคาต่อหน่วยงานทาง!N670</f>
        <v>0</v>
      </c>
      <c r="Q123" s="60">
        <f t="shared" ref="Q123:Q186" si="4">+O123*P123</f>
        <v>0</v>
      </c>
      <c r="R123" s="57">
        <f>+'[1]ปร.5 ท'!$F$15</f>
        <v>1.3607</v>
      </c>
      <c r="S123" s="61">
        <f>+P123*R123</f>
        <v>0</v>
      </c>
      <c r="T123" s="60">
        <f>+O123*S123</f>
        <v>0</v>
      </c>
    </row>
    <row r="124" spans="1:20" ht="21.75" hidden="1" x14ac:dyDescent="0.5">
      <c r="A124" s="67"/>
      <c r="B124" s="65"/>
      <c r="C124" s="65"/>
      <c r="D124" s="65" t="s">
        <v>170</v>
      </c>
      <c r="E124" s="54" t="s">
        <v>164</v>
      </c>
      <c r="F124" s="54"/>
      <c r="G124" s="54"/>
      <c r="H124" s="54"/>
      <c r="I124" s="54"/>
      <c r="J124" s="54"/>
      <c r="K124" s="54"/>
      <c r="L124" s="54"/>
      <c r="M124" s="55"/>
      <c r="N124" s="56" t="s">
        <v>153</v>
      </c>
      <c r="O124" s="59">
        <f>+[1]สรุปปริมาณงาน!AE71</f>
        <v>0</v>
      </c>
      <c r="P124" s="60">
        <f>+[1]ราคาต่อหน่วยงานทาง!N678</f>
        <v>0</v>
      </c>
      <c r="Q124" s="60">
        <f t="shared" si="4"/>
        <v>0</v>
      </c>
      <c r="R124" s="57">
        <f>+'[1]ปร.5 ท'!$F$15</f>
        <v>1.3607</v>
      </c>
      <c r="S124" s="61">
        <f>+P124*R124</f>
        <v>0</v>
      </c>
      <c r="T124" s="60">
        <f>+O124*S124</f>
        <v>0</v>
      </c>
    </row>
    <row r="125" spans="1:20" ht="21.75" hidden="1" x14ac:dyDescent="0.5">
      <c r="A125" s="67"/>
      <c r="B125" s="65"/>
      <c r="C125" s="65" t="s">
        <v>171</v>
      </c>
      <c r="D125" s="52" t="s">
        <v>166</v>
      </c>
      <c r="E125" s="54"/>
      <c r="F125" s="54"/>
      <c r="G125" s="54"/>
      <c r="H125" s="54"/>
      <c r="I125" s="82">
        <v>20</v>
      </c>
      <c r="J125" s="54" t="s">
        <v>142</v>
      </c>
      <c r="K125" s="54"/>
      <c r="L125" s="54"/>
      <c r="M125" s="55"/>
      <c r="N125" s="56"/>
      <c r="O125" s="64"/>
      <c r="P125" s="57"/>
      <c r="Q125" s="60"/>
      <c r="R125" s="57"/>
      <c r="S125" s="57"/>
      <c r="T125" s="57"/>
    </row>
    <row r="126" spans="1:20" ht="21.75" hidden="1" x14ac:dyDescent="0.5">
      <c r="A126" s="67"/>
      <c r="B126" s="65"/>
      <c r="C126" s="84"/>
      <c r="D126" s="65" t="s">
        <v>172</v>
      </c>
      <c r="E126" s="54" t="s">
        <v>150</v>
      </c>
      <c r="F126" s="54"/>
      <c r="G126" s="54"/>
      <c r="H126" s="54"/>
      <c r="I126" s="83"/>
      <c r="J126" s="54"/>
      <c r="K126" s="54"/>
      <c r="L126" s="54"/>
      <c r="M126" s="55"/>
      <c r="N126" s="56" t="s">
        <v>59</v>
      </c>
      <c r="O126" s="59">
        <f>+[1]สรุปปริมาณงาน!AE73</f>
        <v>0</v>
      </c>
      <c r="P126" s="60">
        <f>+[1]ราคาต่อหน่วยงานทาง!N697</f>
        <v>0</v>
      </c>
      <c r="Q126" s="60">
        <f t="shared" si="4"/>
        <v>0</v>
      </c>
      <c r="R126" s="57">
        <f>+'[1]ปร.5 ท'!$F$15</f>
        <v>1.3607</v>
      </c>
      <c r="S126" s="61">
        <f>+P126*R126</f>
        <v>0</v>
      </c>
      <c r="T126" s="60">
        <f>+O126*S126</f>
        <v>0</v>
      </c>
    </row>
    <row r="127" spans="1:20" ht="21.75" hidden="1" x14ac:dyDescent="0.5">
      <c r="A127" s="67"/>
      <c r="B127" s="65"/>
      <c r="C127" s="65"/>
      <c r="D127" s="65" t="s">
        <v>173</v>
      </c>
      <c r="E127" s="54" t="s">
        <v>152</v>
      </c>
      <c r="F127" s="54"/>
      <c r="G127" s="54"/>
      <c r="H127" s="54"/>
      <c r="I127" s="54"/>
      <c r="J127" s="54"/>
      <c r="K127" s="54"/>
      <c r="L127" s="54"/>
      <c r="M127" s="55"/>
      <c r="N127" s="56" t="s">
        <v>153</v>
      </c>
      <c r="O127" s="59">
        <f>+[1]สรุปปริมาณงาน!AE74</f>
        <v>0</v>
      </c>
      <c r="P127" s="60">
        <f>+[1]ราคาต่อหน่วยงานทาง!N709</f>
        <v>0</v>
      </c>
      <c r="Q127" s="60">
        <f t="shared" si="4"/>
        <v>0</v>
      </c>
      <c r="R127" s="57">
        <f>+'[1]ปร.5 ท'!$F$15</f>
        <v>1.3607</v>
      </c>
      <c r="S127" s="61">
        <f>+P127*R127</f>
        <v>0</v>
      </c>
      <c r="T127" s="60">
        <f>+O127*S127</f>
        <v>0</v>
      </c>
    </row>
    <row r="128" spans="1:20" ht="21.75" hidden="1" x14ac:dyDescent="0.5">
      <c r="A128" s="67"/>
      <c r="B128" s="65"/>
      <c r="C128" s="65"/>
      <c r="D128" s="65" t="s">
        <v>174</v>
      </c>
      <c r="E128" s="54" t="s">
        <v>155</v>
      </c>
      <c r="F128" s="54"/>
      <c r="G128" s="54"/>
      <c r="H128" s="54"/>
      <c r="I128" s="54"/>
      <c r="J128" s="54"/>
      <c r="K128" s="54"/>
      <c r="L128" s="54"/>
      <c r="M128" s="55"/>
      <c r="N128" s="56" t="s">
        <v>153</v>
      </c>
      <c r="O128" s="59">
        <f>+[1]สรุปปริมาณงาน!AE75</f>
        <v>0</v>
      </c>
      <c r="P128" s="60">
        <f>+[1]ราคาต่อหน่วยงานทาง!N719</f>
        <v>0</v>
      </c>
      <c r="Q128" s="60">
        <f t="shared" si="4"/>
        <v>0</v>
      </c>
      <c r="R128" s="57">
        <f>+'[1]ปร.5 ท'!$F$15</f>
        <v>1.3607</v>
      </c>
      <c r="S128" s="61">
        <f>+P128*R128</f>
        <v>0</v>
      </c>
      <c r="T128" s="60">
        <f>+O128*S128</f>
        <v>0</v>
      </c>
    </row>
    <row r="129" spans="1:20" ht="21.75" hidden="1" x14ac:dyDescent="0.5">
      <c r="A129" s="67"/>
      <c r="B129" s="65"/>
      <c r="C129" s="65"/>
      <c r="D129" s="65" t="s">
        <v>175</v>
      </c>
      <c r="E129" s="54" t="s">
        <v>164</v>
      </c>
      <c r="F129" s="54"/>
      <c r="G129" s="54"/>
      <c r="H129" s="54"/>
      <c r="I129" s="54"/>
      <c r="J129" s="54"/>
      <c r="K129" s="54"/>
      <c r="L129" s="54"/>
      <c r="M129" s="55"/>
      <c r="N129" s="56" t="s">
        <v>153</v>
      </c>
      <c r="O129" s="59">
        <f>+[1]สรุปปริมาณงาน!AE76</f>
        <v>0</v>
      </c>
      <c r="P129" s="60">
        <f>+[1]ราคาต่อหน่วยงานทาง!N727</f>
        <v>0</v>
      </c>
      <c r="Q129" s="60">
        <f t="shared" si="4"/>
        <v>0</v>
      </c>
      <c r="R129" s="57">
        <f>+'[1]ปร.5 ท'!$F$15</f>
        <v>1.3607</v>
      </c>
      <c r="S129" s="61">
        <f>+P129*R129</f>
        <v>0</v>
      </c>
      <c r="T129" s="60">
        <f>+O129*S129</f>
        <v>0</v>
      </c>
    </row>
    <row r="130" spans="1:20" ht="21.75" hidden="1" x14ac:dyDescent="0.5">
      <c r="A130" s="67"/>
      <c r="B130" s="65"/>
      <c r="C130" s="65" t="s">
        <v>176</v>
      </c>
      <c r="D130" s="52" t="s">
        <v>177</v>
      </c>
      <c r="E130" s="54"/>
      <c r="F130" s="54"/>
      <c r="G130" s="54"/>
      <c r="H130" s="54"/>
      <c r="I130" s="54"/>
      <c r="J130" s="54"/>
      <c r="K130" s="54"/>
      <c r="L130" s="54"/>
      <c r="M130" s="55"/>
      <c r="N130" s="56" t="s">
        <v>59</v>
      </c>
      <c r="O130" s="59">
        <f>+[1]สรุปปริมาณงาน!AE77</f>
        <v>0</v>
      </c>
      <c r="P130" s="60">
        <f>IF(O130=0,0,[1]ราคาต่อหน่วยงานทาง!N731)</f>
        <v>0</v>
      </c>
      <c r="Q130" s="60">
        <f t="shared" si="4"/>
        <v>0</v>
      </c>
      <c r="R130" s="57">
        <f>+'[1]ปร.5 ท'!$F$15</f>
        <v>1.3607</v>
      </c>
      <c r="S130" s="61">
        <f>+P130*R130</f>
        <v>0</v>
      </c>
      <c r="T130" s="60">
        <f>+O130*S130</f>
        <v>0</v>
      </c>
    </row>
    <row r="131" spans="1:20" ht="21.75" hidden="1" x14ac:dyDescent="0.5">
      <c r="A131" s="67"/>
      <c r="B131" s="65">
        <v>4.2</v>
      </c>
      <c r="C131" s="52" t="s">
        <v>178</v>
      </c>
      <c r="D131" s="52"/>
      <c r="E131" s="54"/>
      <c r="F131" s="54"/>
      <c r="G131" s="54"/>
      <c r="H131" s="54"/>
      <c r="I131" s="54"/>
      <c r="J131" s="54"/>
      <c r="K131" s="54"/>
      <c r="L131" s="54"/>
      <c r="M131" s="55"/>
      <c r="N131" s="56"/>
      <c r="O131" s="64"/>
      <c r="P131" s="57"/>
      <c r="Q131" s="60"/>
      <c r="R131" s="57"/>
      <c r="S131" s="57"/>
      <c r="T131" s="57"/>
    </row>
    <row r="132" spans="1:20" ht="21.75" hidden="1" x14ac:dyDescent="0.5">
      <c r="A132" s="67"/>
      <c r="B132" s="65"/>
      <c r="C132" s="65" t="s">
        <v>179</v>
      </c>
      <c r="D132" s="52" t="s">
        <v>180</v>
      </c>
      <c r="E132" s="54"/>
      <c r="F132" s="54"/>
      <c r="G132" s="54"/>
      <c r="H132" s="54"/>
      <c r="I132" s="54"/>
      <c r="J132" s="54"/>
      <c r="K132" s="54"/>
      <c r="L132" s="54"/>
      <c r="M132" s="55"/>
      <c r="N132" s="56"/>
      <c r="O132" s="64"/>
      <c r="P132" s="57"/>
      <c r="Q132" s="60"/>
      <c r="R132" s="57"/>
      <c r="S132" s="57"/>
      <c r="T132" s="57"/>
    </row>
    <row r="133" spans="1:20" ht="21.75" hidden="1" x14ac:dyDescent="0.5">
      <c r="A133" s="67"/>
      <c r="B133" s="65"/>
      <c r="C133" s="65"/>
      <c r="D133" s="65" t="s">
        <v>181</v>
      </c>
      <c r="E133" s="54" t="s">
        <v>136</v>
      </c>
      <c r="F133" s="54"/>
      <c r="G133" s="54"/>
      <c r="H133" s="54"/>
      <c r="I133" s="54"/>
      <c r="J133" s="54"/>
      <c r="K133" s="54"/>
      <c r="L133" s="54"/>
      <c r="M133" s="55"/>
      <c r="N133" s="56" t="s">
        <v>59</v>
      </c>
      <c r="O133" s="59">
        <v>0</v>
      </c>
      <c r="P133" s="60">
        <f>+P101</f>
        <v>0</v>
      </c>
      <c r="Q133" s="60">
        <f t="shared" si="4"/>
        <v>0</v>
      </c>
      <c r="R133" s="57">
        <f>+'[1]ปร.5 ท'!$F$15</f>
        <v>1.3607</v>
      </c>
      <c r="S133" s="61">
        <f>+P133*R133</f>
        <v>0</v>
      </c>
      <c r="T133" s="60">
        <f>+O133*S133</f>
        <v>0</v>
      </c>
    </row>
    <row r="134" spans="1:20" ht="21.75" hidden="1" x14ac:dyDescent="0.5">
      <c r="A134" s="67"/>
      <c r="B134" s="65"/>
      <c r="C134" s="65"/>
      <c r="D134" s="65" t="s">
        <v>182</v>
      </c>
      <c r="E134" s="54" t="s">
        <v>137</v>
      </c>
      <c r="F134" s="54"/>
      <c r="G134" s="54"/>
      <c r="H134" s="54"/>
      <c r="I134" s="54"/>
      <c r="J134" s="54"/>
      <c r="K134" s="54"/>
      <c r="L134" s="54"/>
      <c r="M134" s="55"/>
      <c r="N134" s="56" t="s">
        <v>59</v>
      </c>
      <c r="O134" s="59">
        <f>O143</f>
        <v>0</v>
      </c>
      <c r="P134" s="60">
        <f>+P102</f>
        <v>0</v>
      </c>
      <c r="Q134" s="60">
        <f t="shared" si="4"/>
        <v>0</v>
      </c>
      <c r="R134" s="57">
        <f>+'[1]ปร.5 ท'!$F$15</f>
        <v>1.3607</v>
      </c>
      <c r="S134" s="61">
        <f>+P134*R134</f>
        <v>0</v>
      </c>
      <c r="T134" s="60">
        <f>+O134*S134</f>
        <v>0</v>
      </c>
    </row>
    <row r="135" spans="1:20" ht="21.75" hidden="1" x14ac:dyDescent="0.5">
      <c r="A135" s="67"/>
      <c r="B135" s="58"/>
      <c r="C135" s="65" t="s">
        <v>183</v>
      </c>
      <c r="D135" s="52" t="s">
        <v>184</v>
      </c>
      <c r="E135" s="54"/>
      <c r="F135" s="54"/>
      <c r="G135" s="54"/>
      <c r="H135" s="54"/>
      <c r="I135" s="54"/>
      <c r="J135" s="54"/>
      <c r="K135" s="54"/>
      <c r="L135" s="54"/>
      <c r="M135" s="55"/>
      <c r="N135" s="56" t="s">
        <v>59</v>
      </c>
      <c r="O135" s="59">
        <v>0</v>
      </c>
      <c r="P135" s="60">
        <f>+P103</f>
        <v>0</v>
      </c>
      <c r="Q135" s="60">
        <f t="shared" si="4"/>
        <v>0</v>
      </c>
      <c r="R135" s="57">
        <f>+'[1]ปร.5 ท'!$F$15</f>
        <v>1.3607</v>
      </c>
      <c r="S135" s="61">
        <f>+P135*R135</f>
        <v>0</v>
      </c>
      <c r="T135" s="60">
        <f>+O135*S135</f>
        <v>0</v>
      </c>
    </row>
    <row r="136" spans="1:20" ht="21.75" hidden="1" x14ac:dyDescent="0.5">
      <c r="A136" s="86"/>
      <c r="B136" s="65"/>
      <c r="C136" s="65" t="s">
        <v>185</v>
      </c>
      <c r="D136" s="52" t="s">
        <v>186</v>
      </c>
      <c r="E136" s="54"/>
      <c r="F136" s="54"/>
      <c r="G136" s="54"/>
      <c r="H136" s="54"/>
      <c r="I136" s="54"/>
      <c r="J136" s="54"/>
      <c r="K136" s="54"/>
      <c r="L136" s="54"/>
      <c r="M136" s="55"/>
      <c r="N136" s="56"/>
      <c r="O136" s="64"/>
      <c r="P136" s="60"/>
      <c r="Q136" s="60"/>
      <c r="R136" s="57"/>
      <c r="S136" s="72"/>
      <c r="T136" s="60"/>
    </row>
    <row r="137" spans="1:20" ht="21.75" hidden="1" x14ac:dyDescent="0.5">
      <c r="A137" s="67"/>
      <c r="B137" s="58"/>
      <c r="C137" s="65"/>
      <c r="D137" s="65" t="s">
        <v>187</v>
      </c>
      <c r="E137" s="54" t="s">
        <v>188</v>
      </c>
      <c r="F137" s="54"/>
      <c r="G137" s="54"/>
      <c r="H137" s="54"/>
      <c r="I137" s="54"/>
      <c r="J137" s="54" t="s">
        <v>141</v>
      </c>
      <c r="K137" s="82">
        <f>+[1]กรอกข้อมูลโครงสร้างทาง!D2</f>
        <v>5</v>
      </c>
      <c r="L137" s="54" t="s">
        <v>142</v>
      </c>
      <c r="M137" s="55"/>
      <c r="N137" s="56"/>
      <c r="O137" s="64"/>
      <c r="P137" s="60"/>
      <c r="Q137" s="60"/>
      <c r="R137" s="57"/>
      <c r="S137" s="72"/>
      <c r="T137" s="60"/>
    </row>
    <row r="138" spans="1:20" ht="21.75" hidden="1" x14ac:dyDescent="0.5">
      <c r="A138" s="67"/>
      <c r="B138" s="58"/>
      <c r="C138" s="65"/>
      <c r="D138" s="52"/>
      <c r="E138" s="65" t="s">
        <v>189</v>
      </c>
      <c r="F138" s="82" t="s">
        <v>143</v>
      </c>
      <c r="G138" s="54" t="s">
        <v>136</v>
      </c>
      <c r="H138" s="54"/>
      <c r="I138" s="54"/>
      <c r="J138" s="54"/>
      <c r="K138" s="54"/>
      <c r="L138" s="54"/>
      <c r="M138" s="55"/>
      <c r="N138" s="56" t="s">
        <v>59</v>
      </c>
      <c r="O138" s="59">
        <f>+O133</f>
        <v>0</v>
      </c>
      <c r="P138" s="60">
        <f>+P106</f>
        <v>0</v>
      </c>
      <c r="Q138" s="60">
        <f t="shared" si="4"/>
        <v>0</v>
      </c>
      <c r="R138" s="57">
        <f>+'[1]ปร.5 ท'!$F$15</f>
        <v>1.3607</v>
      </c>
      <c r="S138" s="61">
        <f>+P138*R138</f>
        <v>0</v>
      </c>
      <c r="T138" s="60">
        <f>+O138*S138</f>
        <v>0</v>
      </c>
    </row>
    <row r="139" spans="1:20" ht="21.75" hidden="1" x14ac:dyDescent="0.5">
      <c r="A139" s="67"/>
      <c r="B139" s="58"/>
      <c r="C139" s="65"/>
      <c r="D139" s="52"/>
      <c r="E139" s="65" t="s">
        <v>190</v>
      </c>
      <c r="F139" s="82" t="s">
        <v>143</v>
      </c>
      <c r="G139" s="54" t="s">
        <v>137</v>
      </c>
      <c r="H139" s="54"/>
      <c r="I139" s="54"/>
      <c r="J139" s="54"/>
      <c r="K139" s="54"/>
      <c r="L139" s="54"/>
      <c r="M139" s="55"/>
      <c r="N139" s="56" t="s">
        <v>59</v>
      </c>
      <c r="O139" s="59">
        <v>0</v>
      </c>
      <c r="P139" s="60">
        <f>+P107</f>
        <v>0</v>
      </c>
      <c r="Q139" s="60">
        <f t="shared" si="4"/>
        <v>0</v>
      </c>
      <c r="R139" s="57">
        <f>+'[1]ปร.5 ท'!$F$15</f>
        <v>1.3607</v>
      </c>
      <c r="S139" s="61">
        <f>+P139*R139</f>
        <v>0</v>
      </c>
      <c r="T139" s="60">
        <f>+O139*S139</f>
        <v>0</v>
      </c>
    </row>
    <row r="140" spans="1:20" ht="21.75" hidden="1" x14ac:dyDescent="0.5">
      <c r="A140" s="67"/>
      <c r="B140" s="58"/>
      <c r="C140" s="65"/>
      <c r="D140" s="65" t="s">
        <v>191</v>
      </c>
      <c r="E140" s="54" t="s">
        <v>192</v>
      </c>
      <c r="F140" s="54"/>
      <c r="G140" s="54"/>
      <c r="H140" s="54"/>
      <c r="I140" s="54"/>
      <c r="J140" s="54" t="s">
        <v>141</v>
      </c>
      <c r="K140" s="82">
        <f>+K137</f>
        <v>5</v>
      </c>
      <c r="L140" s="54" t="s">
        <v>142</v>
      </c>
      <c r="M140" s="55"/>
      <c r="N140" s="56"/>
      <c r="O140" s="64"/>
      <c r="P140" s="60"/>
      <c r="Q140" s="60"/>
      <c r="R140" s="57"/>
      <c r="S140" s="61"/>
      <c r="T140" s="60"/>
    </row>
    <row r="141" spans="1:20" ht="21.75" hidden="1" x14ac:dyDescent="0.5">
      <c r="A141" s="67"/>
      <c r="B141" s="58"/>
      <c r="C141" s="65"/>
      <c r="D141" s="65"/>
      <c r="E141" s="65" t="s">
        <v>193</v>
      </c>
      <c r="F141" s="82" t="s">
        <v>143</v>
      </c>
      <c r="G141" s="54" t="s">
        <v>136</v>
      </c>
      <c r="H141" s="54"/>
      <c r="I141" s="54"/>
      <c r="J141" s="54"/>
      <c r="K141" s="83"/>
      <c r="L141" s="54"/>
      <c r="M141" s="55"/>
      <c r="N141" s="56" t="s">
        <v>59</v>
      </c>
      <c r="O141" s="59">
        <v>0</v>
      </c>
      <c r="P141" s="60">
        <f>+P106</f>
        <v>0</v>
      </c>
      <c r="Q141" s="60">
        <f t="shared" si="4"/>
        <v>0</v>
      </c>
      <c r="R141" s="57">
        <f>+'[1]ปร.5 ท'!$F$15</f>
        <v>1.3607</v>
      </c>
      <c r="S141" s="61">
        <f>+P141*R141</f>
        <v>0</v>
      </c>
      <c r="T141" s="60">
        <f>+O141*S141</f>
        <v>0</v>
      </c>
    </row>
    <row r="142" spans="1:20" ht="21.75" hidden="1" x14ac:dyDescent="0.5">
      <c r="A142" s="67"/>
      <c r="B142" s="58"/>
      <c r="C142" s="65"/>
      <c r="D142" s="65"/>
      <c r="E142" s="65" t="s">
        <v>194</v>
      </c>
      <c r="F142" s="82" t="s">
        <v>143</v>
      </c>
      <c r="G142" s="54" t="s">
        <v>137</v>
      </c>
      <c r="H142" s="54"/>
      <c r="I142" s="54"/>
      <c r="J142" s="54"/>
      <c r="K142" s="83"/>
      <c r="L142" s="54"/>
      <c r="M142" s="55"/>
      <c r="N142" s="56" t="s">
        <v>59</v>
      </c>
      <c r="O142" s="59">
        <f>+[1]สรุปปริมาณงาน!AE89</f>
        <v>0</v>
      </c>
      <c r="P142" s="60">
        <f>+P107</f>
        <v>0</v>
      </c>
      <c r="Q142" s="60">
        <f t="shared" si="4"/>
        <v>0</v>
      </c>
      <c r="R142" s="57">
        <f>+'[1]ปร.5 ท'!$F$15</f>
        <v>1.3607</v>
      </c>
      <c r="S142" s="61">
        <f>+P142*R142</f>
        <v>0</v>
      </c>
      <c r="T142" s="60">
        <f>+O142*S142</f>
        <v>0</v>
      </c>
    </row>
    <row r="143" spans="1:20" ht="21.75" hidden="1" x14ac:dyDescent="0.5">
      <c r="A143" s="67"/>
      <c r="B143" s="58"/>
      <c r="C143" s="65" t="s">
        <v>195</v>
      </c>
      <c r="D143" s="52" t="s">
        <v>196</v>
      </c>
      <c r="E143" s="54"/>
      <c r="F143" s="54"/>
      <c r="G143" s="54"/>
      <c r="H143" s="54"/>
      <c r="I143" s="54"/>
      <c r="J143" s="54"/>
      <c r="K143" s="54"/>
      <c r="L143" s="54"/>
      <c r="M143" s="55"/>
      <c r="N143" s="56" t="s">
        <v>59</v>
      </c>
      <c r="O143" s="59">
        <f>+[1]สรุปปริมาณงาน!AE90</f>
        <v>0</v>
      </c>
      <c r="P143" s="60">
        <f>+P130</f>
        <v>0</v>
      </c>
      <c r="Q143" s="60">
        <f t="shared" si="4"/>
        <v>0</v>
      </c>
      <c r="R143" s="57">
        <f>+'[1]ปร.5 ท'!$F$15</f>
        <v>1.3607</v>
      </c>
      <c r="S143" s="61">
        <f>+P143*R143</f>
        <v>0</v>
      </c>
      <c r="T143" s="60">
        <f>+O143*S143</f>
        <v>0</v>
      </c>
    </row>
    <row r="144" spans="1:20" ht="21.75" hidden="1" x14ac:dyDescent="0.5">
      <c r="A144" s="67" t="s">
        <v>98</v>
      </c>
      <c r="B144" s="58"/>
      <c r="C144" s="65" t="s">
        <v>197</v>
      </c>
      <c r="D144" s="52" t="s">
        <v>198</v>
      </c>
      <c r="E144" s="54"/>
      <c r="F144" s="54"/>
      <c r="G144" s="54"/>
      <c r="H144" s="54"/>
      <c r="I144" s="54"/>
      <c r="J144" s="54"/>
      <c r="K144" s="54"/>
      <c r="L144" s="54"/>
      <c r="M144" s="55"/>
      <c r="N144" s="56" t="s">
        <v>80</v>
      </c>
      <c r="O144" s="59">
        <f>+[1]สรุปปริมาณงาน!AE91</f>
        <v>0</v>
      </c>
      <c r="P144" s="60">
        <f>IF(O144=0,0,[1]ราคาต่อหน่วยงานทาง!L772)</f>
        <v>0</v>
      </c>
      <c r="Q144" s="60">
        <f t="shared" si="4"/>
        <v>0</v>
      </c>
      <c r="R144" s="57">
        <f>+'[1]ปร.5 ท'!$F$15</f>
        <v>1.3607</v>
      </c>
      <c r="S144" s="61">
        <f>+P144*R144</f>
        <v>0</v>
      </c>
      <c r="T144" s="60">
        <f>+O144*S144</f>
        <v>0</v>
      </c>
    </row>
    <row r="145" spans="1:20" ht="21.75" hidden="1" x14ac:dyDescent="0.5">
      <c r="A145" s="67">
        <v>5</v>
      </c>
      <c r="B145" s="51" t="s">
        <v>199</v>
      </c>
      <c r="C145" s="52"/>
      <c r="D145" s="52"/>
      <c r="E145" s="54"/>
      <c r="F145" s="54"/>
      <c r="G145" s="54"/>
      <c r="H145" s="54"/>
      <c r="I145" s="54"/>
      <c r="J145" s="54"/>
      <c r="K145" s="54"/>
      <c r="L145" s="54"/>
      <c r="M145" s="55"/>
      <c r="N145" s="56"/>
      <c r="O145" s="64"/>
      <c r="P145" s="57"/>
      <c r="Q145" s="60"/>
      <c r="R145" s="57"/>
      <c r="S145" s="57"/>
      <c r="T145" s="57"/>
    </row>
    <row r="146" spans="1:20" ht="21.75" hidden="1" x14ac:dyDescent="0.5">
      <c r="A146" s="67"/>
      <c r="B146" s="51">
        <v>5.0999999999999996</v>
      </c>
      <c r="C146" s="52" t="s">
        <v>200</v>
      </c>
      <c r="D146" s="52"/>
      <c r="E146" s="54"/>
      <c r="F146" s="54"/>
      <c r="G146" s="54"/>
      <c r="H146" s="54"/>
      <c r="I146" s="54"/>
      <c r="J146" s="54"/>
      <c r="K146" s="54"/>
      <c r="L146" s="54"/>
      <c r="M146" s="55"/>
      <c r="N146" s="56"/>
      <c r="O146" s="64"/>
      <c r="P146" s="57"/>
      <c r="Q146" s="60"/>
      <c r="R146" s="57"/>
      <c r="S146" s="57"/>
      <c r="T146" s="57"/>
    </row>
    <row r="147" spans="1:20" ht="21.75" hidden="1" x14ac:dyDescent="0.5">
      <c r="A147" s="67"/>
      <c r="B147" s="51"/>
      <c r="C147" s="65" t="s">
        <v>201</v>
      </c>
      <c r="D147" s="52" t="s">
        <v>202</v>
      </c>
      <c r="E147" s="54"/>
      <c r="F147" s="54"/>
      <c r="G147" s="54"/>
      <c r="H147" s="54"/>
      <c r="I147" s="54"/>
      <c r="J147" s="54"/>
      <c r="K147" s="54"/>
      <c r="L147" s="54"/>
      <c r="M147" s="55"/>
      <c r="N147" s="56"/>
      <c r="O147" s="64"/>
      <c r="P147" s="57"/>
      <c r="Q147" s="60"/>
      <c r="R147" s="57"/>
      <c r="S147" s="57"/>
      <c r="T147" s="57"/>
    </row>
    <row r="148" spans="1:20" ht="21.75" hidden="1" x14ac:dyDescent="0.5">
      <c r="A148" s="67"/>
      <c r="B148" s="51"/>
      <c r="C148" s="65"/>
      <c r="D148" s="65" t="s">
        <v>203</v>
      </c>
      <c r="E148" s="52" t="s">
        <v>204</v>
      </c>
      <c r="F148" s="54"/>
      <c r="G148" s="87" t="s">
        <v>205</v>
      </c>
      <c r="H148" s="88">
        <v>0.4</v>
      </c>
      <c r="I148" s="89" t="s">
        <v>153</v>
      </c>
      <c r="J148" s="54" t="s">
        <v>206</v>
      </c>
      <c r="K148" s="89"/>
      <c r="L148" s="54"/>
      <c r="M148" s="55"/>
      <c r="N148" s="56" t="s">
        <v>153</v>
      </c>
      <c r="O148" s="59">
        <f>+[1]สรุปปริมาณงาน!AE95</f>
        <v>0</v>
      </c>
      <c r="P148" s="60">
        <f>IF(O148=0,0,[1]ราคาต่อหน่วยงานทาง!N788)</f>
        <v>0</v>
      </c>
      <c r="Q148" s="60">
        <f t="shared" si="4"/>
        <v>0</v>
      </c>
      <c r="R148" s="57">
        <f>+'[1]ปร.5 ท'!$F$15</f>
        <v>1.3607</v>
      </c>
      <c r="S148" s="61">
        <f>+P148*R148</f>
        <v>0</v>
      </c>
      <c r="T148" s="60">
        <f>+O148*S148</f>
        <v>0</v>
      </c>
    </row>
    <row r="149" spans="1:20" ht="21.75" hidden="1" x14ac:dyDescent="0.5">
      <c r="A149" s="67"/>
      <c r="B149" s="51"/>
      <c r="C149" s="65"/>
      <c r="D149" s="65" t="s">
        <v>207</v>
      </c>
      <c r="E149" s="52" t="s">
        <v>204</v>
      </c>
      <c r="F149" s="54"/>
      <c r="G149" s="87" t="s">
        <v>205</v>
      </c>
      <c r="H149" s="90">
        <v>0.6</v>
      </c>
      <c r="I149" s="89" t="s">
        <v>153</v>
      </c>
      <c r="J149" s="90"/>
      <c r="K149" s="89"/>
      <c r="L149" s="54"/>
      <c r="M149" s="55"/>
      <c r="N149" s="56" t="s">
        <v>153</v>
      </c>
      <c r="O149" s="59">
        <f>+[1]สรุปปริมาณงาน!AE96</f>
        <v>0</v>
      </c>
      <c r="P149" s="60">
        <f>IF(O149=0,0,[1]ราคาต่อหน่วยงานทาง!N824)</f>
        <v>0</v>
      </c>
      <c r="Q149" s="60">
        <f t="shared" si="4"/>
        <v>0</v>
      </c>
      <c r="R149" s="57">
        <f>+'[1]ปร.5 ท'!$F$15</f>
        <v>1.3607</v>
      </c>
      <c r="S149" s="61">
        <f>+P149*R149</f>
        <v>0</v>
      </c>
      <c r="T149" s="60">
        <f>+O149*S149</f>
        <v>0</v>
      </c>
    </row>
    <row r="150" spans="1:20" ht="21.75" hidden="1" x14ac:dyDescent="0.5">
      <c r="A150" s="67"/>
      <c r="B150" s="51"/>
      <c r="C150" s="65"/>
      <c r="D150" s="65" t="s">
        <v>208</v>
      </c>
      <c r="E150" s="52" t="s">
        <v>204</v>
      </c>
      <c r="F150" s="54"/>
      <c r="G150" s="87" t="s">
        <v>205</v>
      </c>
      <c r="H150" s="90">
        <v>0.8</v>
      </c>
      <c r="I150" s="89" t="s">
        <v>153</v>
      </c>
      <c r="J150" s="90"/>
      <c r="K150" s="89"/>
      <c r="L150" s="54"/>
      <c r="M150" s="55"/>
      <c r="N150" s="56" t="s">
        <v>153</v>
      </c>
      <c r="O150" s="59">
        <f>+[1]สรุปปริมาณงาน!AE97</f>
        <v>0</v>
      </c>
      <c r="P150" s="60">
        <f>IF(O150=0,0,[1]ราคาต่อหน่วยงานทาง!N860)</f>
        <v>0</v>
      </c>
      <c r="Q150" s="60">
        <f t="shared" si="4"/>
        <v>0</v>
      </c>
      <c r="R150" s="57">
        <f>+'[1]ปร.5 ท'!$F$15</f>
        <v>1.3607</v>
      </c>
      <c r="S150" s="61">
        <f>+P150*R150</f>
        <v>0</v>
      </c>
      <c r="T150" s="60">
        <f>+O150*S150</f>
        <v>0</v>
      </c>
    </row>
    <row r="151" spans="1:20" ht="21.75" hidden="1" x14ac:dyDescent="0.5">
      <c r="A151" s="67"/>
      <c r="B151" s="51"/>
      <c r="C151" s="65"/>
      <c r="D151" s="65" t="s">
        <v>209</v>
      </c>
      <c r="E151" s="52" t="s">
        <v>204</v>
      </c>
      <c r="F151" s="54"/>
      <c r="G151" s="87" t="s">
        <v>205</v>
      </c>
      <c r="H151" s="90">
        <v>1</v>
      </c>
      <c r="I151" s="89" t="s">
        <v>153</v>
      </c>
      <c r="J151" s="90"/>
      <c r="K151" s="89"/>
      <c r="L151" s="54"/>
      <c r="M151" s="55"/>
      <c r="N151" s="56" t="s">
        <v>153</v>
      </c>
      <c r="O151" s="59">
        <f>+[1]สรุปปริมาณงาน!AE98</f>
        <v>0</v>
      </c>
      <c r="P151" s="60">
        <f>IF(O151=0,0,[1]ราคาต่อหน่วยงานทาง!N898)</f>
        <v>0</v>
      </c>
      <c r="Q151" s="60">
        <f t="shared" si="4"/>
        <v>0</v>
      </c>
      <c r="R151" s="57">
        <f>+'[1]ปร.5 ท'!$F$15</f>
        <v>1.3607</v>
      </c>
      <c r="S151" s="61">
        <f>+P151*R151</f>
        <v>0</v>
      </c>
      <c r="T151" s="60">
        <f>+O151*S151</f>
        <v>0</v>
      </c>
    </row>
    <row r="152" spans="1:20" ht="21.75" hidden="1" x14ac:dyDescent="0.5">
      <c r="A152" s="67"/>
      <c r="B152" s="51"/>
      <c r="C152" s="65"/>
      <c r="D152" s="65" t="s">
        <v>210</v>
      </c>
      <c r="E152" s="52" t="s">
        <v>204</v>
      </c>
      <c r="F152" s="54"/>
      <c r="G152" s="87" t="s">
        <v>205</v>
      </c>
      <c r="H152" s="88">
        <v>1.2</v>
      </c>
      <c r="I152" s="89" t="s">
        <v>153</v>
      </c>
      <c r="J152" s="88"/>
      <c r="K152" s="89"/>
      <c r="L152" s="54"/>
      <c r="M152" s="55"/>
      <c r="N152" s="56" t="s">
        <v>153</v>
      </c>
      <c r="O152" s="59">
        <f>+[1]สรุปปริมาณงาน!AE99</f>
        <v>0</v>
      </c>
      <c r="P152" s="60">
        <f>IF(O152=0,0,[1]ราคาต่อหน่วยงานทาง!N934)</f>
        <v>0</v>
      </c>
      <c r="Q152" s="60">
        <f t="shared" si="4"/>
        <v>0</v>
      </c>
      <c r="R152" s="57">
        <f>+'[1]ปร.5 ท'!$F$15</f>
        <v>1.3607</v>
      </c>
      <c r="S152" s="61">
        <f>+P152*R152</f>
        <v>0</v>
      </c>
      <c r="T152" s="60">
        <f>+O152*S152</f>
        <v>0</v>
      </c>
    </row>
    <row r="153" spans="1:20" ht="21.75" hidden="1" x14ac:dyDescent="0.5">
      <c r="A153" s="67"/>
      <c r="B153" s="51"/>
      <c r="C153" s="65" t="s">
        <v>211</v>
      </c>
      <c r="D153" s="52" t="s">
        <v>212</v>
      </c>
      <c r="E153" s="54"/>
      <c r="F153" s="54"/>
      <c r="G153" s="54"/>
      <c r="H153" s="54"/>
      <c r="I153" s="54"/>
      <c r="J153" s="54"/>
      <c r="K153" s="54"/>
      <c r="L153" s="54"/>
      <c r="M153" s="55"/>
      <c r="N153" s="56"/>
      <c r="O153" s="64"/>
      <c r="P153" s="57"/>
      <c r="Q153" s="60"/>
      <c r="R153" s="57"/>
      <c r="S153" s="57"/>
      <c r="T153" s="57"/>
    </row>
    <row r="154" spans="1:20" ht="21.75" hidden="1" x14ac:dyDescent="0.5">
      <c r="A154" s="67"/>
      <c r="B154" s="51"/>
      <c r="C154" s="65"/>
      <c r="D154" s="65" t="s">
        <v>213</v>
      </c>
      <c r="E154" s="52" t="s">
        <v>214</v>
      </c>
      <c r="F154" s="54"/>
      <c r="G154" s="91">
        <v>1</v>
      </c>
      <c r="H154" s="91" t="s">
        <v>215</v>
      </c>
      <c r="I154" s="87" t="s">
        <v>205</v>
      </c>
      <c r="J154" s="90">
        <v>0.6</v>
      </c>
      <c r="K154" s="90" t="s">
        <v>153</v>
      </c>
      <c r="L154" s="90"/>
      <c r="M154" s="55"/>
      <c r="N154" s="56" t="s">
        <v>216</v>
      </c>
      <c r="O154" s="59">
        <f>+[1]สรุปปริมาณงาน!AE101</f>
        <v>0</v>
      </c>
      <c r="P154" s="60">
        <f>IF(O154=0,0,[1]ราคาต่อหน่วยงานทาง!N959)</f>
        <v>0</v>
      </c>
      <c r="Q154" s="60">
        <f t="shared" si="4"/>
        <v>0</v>
      </c>
      <c r="R154" s="57">
        <f>+'[1]ปร.5 ท'!$F$15</f>
        <v>1.3607</v>
      </c>
      <c r="S154" s="61">
        <f t="shared" ref="S154:S167" si="5">+P154*R154</f>
        <v>0</v>
      </c>
      <c r="T154" s="60">
        <f t="shared" ref="T154:T167" si="6">+O154*S154</f>
        <v>0</v>
      </c>
    </row>
    <row r="155" spans="1:20" ht="21.75" hidden="1" x14ac:dyDescent="0.5">
      <c r="A155" s="67"/>
      <c r="B155" s="51"/>
      <c r="C155" s="65"/>
      <c r="D155" s="65" t="s">
        <v>217</v>
      </c>
      <c r="E155" s="52" t="s">
        <v>218</v>
      </c>
      <c r="F155" s="54"/>
      <c r="G155" s="91">
        <v>2</v>
      </c>
      <c r="H155" s="91" t="s">
        <v>215</v>
      </c>
      <c r="I155" s="87" t="s">
        <v>205</v>
      </c>
      <c r="J155" s="90">
        <v>0.6</v>
      </c>
      <c r="K155" s="90" t="s">
        <v>153</v>
      </c>
      <c r="L155" s="90"/>
      <c r="M155" s="55"/>
      <c r="N155" s="56" t="s">
        <v>216</v>
      </c>
      <c r="O155" s="59">
        <f>+[1]สรุปปริมาณงาน!AE102</f>
        <v>0</v>
      </c>
      <c r="P155" s="60">
        <f>IF(O155=0,0,[1]ราคาต่อหน่วยงานทาง!N977)</f>
        <v>0</v>
      </c>
      <c r="Q155" s="60">
        <f t="shared" si="4"/>
        <v>0</v>
      </c>
      <c r="R155" s="57">
        <f>+'[1]ปร.5 ท'!$F$15</f>
        <v>1.3607</v>
      </c>
      <c r="S155" s="61">
        <f t="shared" si="5"/>
        <v>0</v>
      </c>
      <c r="T155" s="60">
        <f t="shared" si="6"/>
        <v>0</v>
      </c>
    </row>
    <row r="156" spans="1:20" ht="21.75" hidden="1" x14ac:dyDescent="0.5">
      <c r="A156" s="67"/>
      <c r="B156" s="51"/>
      <c r="C156" s="65"/>
      <c r="D156" s="65" t="s">
        <v>219</v>
      </c>
      <c r="E156" s="52" t="s">
        <v>218</v>
      </c>
      <c r="F156" s="54"/>
      <c r="G156" s="91">
        <v>3</v>
      </c>
      <c r="H156" s="91" t="s">
        <v>215</v>
      </c>
      <c r="I156" s="87" t="s">
        <v>205</v>
      </c>
      <c r="J156" s="90">
        <v>0.6</v>
      </c>
      <c r="K156" s="90" t="s">
        <v>153</v>
      </c>
      <c r="L156" s="90"/>
      <c r="M156" s="55"/>
      <c r="N156" s="56" t="s">
        <v>216</v>
      </c>
      <c r="O156" s="59">
        <f>+[1]สรุปปริมาณงาน!AE103</f>
        <v>0</v>
      </c>
      <c r="P156" s="60">
        <f>IF(O156=0,0,[1]ราคาต่อหน่วยงานทาง!N995)</f>
        <v>0</v>
      </c>
      <c r="Q156" s="60">
        <f t="shared" si="4"/>
        <v>0</v>
      </c>
      <c r="R156" s="57">
        <f>+'[1]ปร.5 ท'!$F$15</f>
        <v>1.3607</v>
      </c>
      <c r="S156" s="61">
        <f t="shared" si="5"/>
        <v>0</v>
      </c>
      <c r="T156" s="60">
        <f t="shared" si="6"/>
        <v>0</v>
      </c>
    </row>
    <row r="157" spans="1:20" ht="21.75" hidden="1" x14ac:dyDescent="0.5">
      <c r="A157" s="67"/>
      <c r="B157" s="51"/>
      <c r="C157" s="65"/>
      <c r="D157" s="65" t="s">
        <v>220</v>
      </c>
      <c r="E157" s="52" t="s">
        <v>218</v>
      </c>
      <c r="F157" s="54"/>
      <c r="G157" s="91">
        <v>1</v>
      </c>
      <c r="H157" s="91" t="s">
        <v>215</v>
      </c>
      <c r="I157" s="87" t="s">
        <v>205</v>
      </c>
      <c r="J157" s="88">
        <v>0.8</v>
      </c>
      <c r="K157" s="90" t="s">
        <v>153</v>
      </c>
      <c r="L157" s="90"/>
      <c r="M157" s="55"/>
      <c r="N157" s="56" t="s">
        <v>216</v>
      </c>
      <c r="O157" s="59">
        <f>+[1]สรุปปริมาณงาน!AE104</f>
        <v>0</v>
      </c>
      <c r="P157" s="60">
        <f>IF(O157=0,0,[1]ราคาต่อหน่วยงานทาง!N1013)</f>
        <v>0</v>
      </c>
      <c r="Q157" s="60">
        <f t="shared" si="4"/>
        <v>0</v>
      </c>
      <c r="R157" s="57">
        <f>+'[1]ปร.5 ท'!$F$15</f>
        <v>1.3607</v>
      </c>
      <c r="S157" s="61">
        <f t="shared" si="5"/>
        <v>0</v>
      </c>
      <c r="T157" s="60">
        <f t="shared" si="6"/>
        <v>0</v>
      </c>
    </row>
    <row r="158" spans="1:20" ht="21.75" hidden="1" x14ac:dyDescent="0.5">
      <c r="A158" s="67"/>
      <c r="B158" s="51"/>
      <c r="C158" s="65"/>
      <c r="D158" s="65" t="s">
        <v>221</v>
      </c>
      <c r="E158" s="52" t="s">
        <v>218</v>
      </c>
      <c r="F158" s="54"/>
      <c r="G158" s="91">
        <v>2</v>
      </c>
      <c r="H158" s="91" t="s">
        <v>215</v>
      </c>
      <c r="I158" s="87" t="s">
        <v>205</v>
      </c>
      <c r="J158" s="88">
        <v>0.8</v>
      </c>
      <c r="K158" s="90" t="s">
        <v>153</v>
      </c>
      <c r="L158" s="90"/>
      <c r="M158" s="55"/>
      <c r="N158" s="56" t="s">
        <v>216</v>
      </c>
      <c r="O158" s="59">
        <f>+[1]สรุปปริมาณงาน!AE105</f>
        <v>0</v>
      </c>
      <c r="P158" s="60">
        <f>IF(O158=0,0,[1]ราคาต่อหน่วยงานทาง!N1031)</f>
        <v>0</v>
      </c>
      <c r="Q158" s="60">
        <f t="shared" si="4"/>
        <v>0</v>
      </c>
      <c r="R158" s="57">
        <f>+'[1]ปร.5 ท'!$F$15</f>
        <v>1.3607</v>
      </c>
      <c r="S158" s="61">
        <f t="shared" si="5"/>
        <v>0</v>
      </c>
      <c r="T158" s="60">
        <f t="shared" si="6"/>
        <v>0</v>
      </c>
    </row>
    <row r="159" spans="1:20" ht="21.75" hidden="1" x14ac:dyDescent="0.5">
      <c r="A159" s="67"/>
      <c r="B159" s="51"/>
      <c r="C159" s="65"/>
      <c r="D159" s="65" t="s">
        <v>222</v>
      </c>
      <c r="E159" s="52" t="s">
        <v>218</v>
      </c>
      <c r="F159" s="54"/>
      <c r="G159" s="91">
        <v>3</v>
      </c>
      <c r="H159" s="91" t="s">
        <v>215</v>
      </c>
      <c r="I159" s="87" t="s">
        <v>205</v>
      </c>
      <c r="J159" s="88">
        <v>0.8</v>
      </c>
      <c r="K159" s="90" t="s">
        <v>153</v>
      </c>
      <c r="L159" s="90"/>
      <c r="M159" s="55"/>
      <c r="N159" s="56" t="s">
        <v>216</v>
      </c>
      <c r="O159" s="59">
        <f>+[1]สรุปปริมาณงาน!AE106</f>
        <v>0</v>
      </c>
      <c r="P159" s="60">
        <f>IF(O159=0,0,[1]ราคาต่อหน่วยงานทาง!N1049)</f>
        <v>0</v>
      </c>
      <c r="Q159" s="60">
        <f t="shared" si="4"/>
        <v>0</v>
      </c>
      <c r="R159" s="57">
        <f>+'[1]ปร.5 ท'!$F$15</f>
        <v>1.3607</v>
      </c>
      <c r="S159" s="61">
        <f t="shared" si="5"/>
        <v>0</v>
      </c>
      <c r="T159" s="60">
        <f t="shared" si="6"/>
        <v>0</v>
      </c>
    </row>
    <row r="160" spans="1:20" ht="21.75" hidden="1" x14ac:dyDescent="0.5">
      <c r="A160" s="67"/>
      <c r="B160" s="51"/>
      <c r="C160" s="65"/>
      <c r="D160" s="65" t="s">
        <v>223</v>
      </c>
      <c r="E160" s="52" t="s">
        <v>218</v>
      </c>
      <c r="F160" s="54"/>
      <c r="G160" s="91">
        <v>1</v>
      </c>
      <c r="H160" s="91" t="s">
        <v>215</v>
      </c>
      <c r="I160" s="87" t="s">
        <v>205</v>
      </c>
      <c r="J160" s="88">
        <v>1</v>
      </c>
      <c r="K160" s="90" t="s">
        <v>153</v>
      </c>
      <c r="L160" s="90"/>
      <c r="M160" s="55"/>
      <c r="N160" s="56" t="s">
        <v>216</v>
      </c>
      <c r="O160" s="59">
        <f>+[1]สรุปปริมาณงาน!AE107</f>
        <v>0</v>
      </c>
      <c r="P160" s="60">
        <f>IF(O160=0,0,[1]ราคาต่อหน่วยงานทาง!N1067)</f>
        <v>0</v>
      </c>
      <c r="Q160" s="60">
        <f t="shared" si="4"/>
        <v>0</v>
      </c>
      <c r="R160" s="57">
        <f>+'[1]ปร.5 ท'!$F$15</f>
        <v>1.3607</v>
      </c>
      <c r="S160" s="61">
        <f t="shared" si="5"/>
        <v>0</v>
      </c>
      <c r="T160" s="60">
        <f t="shared" si="6"/>
        <v>0</v>
      </c>
    </row>
    <row r="161" spans="1:20" ht="21.75" hidden="1" x14ac:dyDescent="0.5">
      <c r="A161" s="67"/>
      <c r="B161" s="51"/>
      <c r="C161" s="65"/>
      <c r="D161" s="65" t="s">
        <v>224</v>
      </c>
      <c r="E161" s="52" t="s">
        <v>218</v>
      </c>
      <c r="F161" s="54"/>
      <c r="G161" s="91">
        <v>2</v>
      </c>
      <c r="H161" s="91" t="s">
        <v>215</v>
      </c>
      <c r="I161" s="87" t="s">
        <v>205</v>
      </c>
      <c r="J161" s="88">
        <v>1</v>
      </c>
      <c r="K161" s="90" t="s">
        <v>153</v>
      </c>
      <c r="L161" s="90"/>
      <c r="M161" s="55"/>
      <c r="N161" s="56" t="s">
        <v>216</v>
      </c>
      <c r="O161" s="59">
        <f>+[1]สรุปปริมาณงาน!AE108</f>
        <v>0</v>
      </c>
      <c r="P161" s="60">
        <f>IF(O161=0,0,[1]ราคาต่อหน่วยงานทาง!N1085)</f>
        <v>0</v>
      </c>
      <c r="Q161" s="60">
        <f t="shared" si="4"/>
        <v>0</v>
      </c>
      <c r="R161" s="57">
        <f>+'[1]ปร.5 ท'!$F$15</f>
        <v>1.3607</v>
      </c>
      <c r="S161" s="61">
        <f t="shared" si="5"/>
        <v>0</v>
      </c>
      <c r="T161" s="60">
        <f t="shared" si="6"/>
        <v>0</v>
      </c>
    </row>
    <row r="162" spans="1:20" ht="21.75" hidden="1" x14ac:dyDescent="0.5">
      <c r="A162" s="67"/>
      <c r="B162" s="51"/>
      <c r="C162" s="65"/>
      <c r="D162" s="65" t="s">
        <v>225</v>
      </c>
      <c r="E162" s="52" t="s">
        <v>218</v>
      </c>
      <c r="F162" s="54"/>
      <c r="G162" s="91">
        <v>3</v>
      </c>
      <c r="H162" s="91" t="s">
        <v>215</v>
      </c>
      <c r="I162" s="87" t="s">
        <v>205</v>
      </c>
      <c r="J162" s="88">
        <v>1</v>
      </c>
      <c r="K162" s="90" t="s">
        <v>153</v>
      </c>
      <c r="L162" s="90"/>
      <c r="M162" s="55"/>
      <c r="N162" s="56" t="s">
        <v>216</v>
      </c>
      <c r="O162" s="59">
        <f>+[1]สรุปปริมาณงาน!AE109</f>
        <v>0</v>
      </c>
      <c r="P162" s="60">
        <f>IF(O162=0,0,[1]ราคาต่อหน่วยงานทาง!N1103)</f>
        <v>0</v>
      </c>
      <c r="Q162" s="60">
        <f t="shared" si="4"/>
        <v>0</v>
      </c>
      <c r="R162" s="57">
        <f>+'[1]ปร.5 ท'!$F$15</f>
        <v>1.3607</v>
      </c>
      <c r="S162" s="61">
        <f t="shared" si="5"/>
        <v>0</v>
      </c>
      <c r="T162" s="60">
        <f t="shared" si="6"/>
        <v>0</v>
      </c>
    </row>
    <row r="163" spans="1:20" ht="21.75" hidden="1" x14ac:dyDescent="0.5">
      <c r="A163" s="67"/>
      <c r="B163" s="51"/>
      <c r="C163" s="65"/>
      <c r="D163" s="65" t="s">
        <v>226</v>
      </c>
      <c r="E163" s="52" t="s">
        <v>218</v>
      </c>
      <c r="F163" s="54"/>
      <c r="G163" s="91">
        <v>1</v>
      </c>
      <c r="H163" s="91" t="s">
        <v>215</v>
      </c>
      <c r="I163" s="87" t="s">
        <v>205</v>
      </c>
      <c r="J163" s="88">
        <v>1.2</v>
      </c>
      <c r="K163" s="90" t="s">
        <v>153</v>
      </c>
      <c r="L163" s="90"/>
      <c r="M163" s="55"/>
      <c r="N163" s="56" t="s">
        <v>216</v>
      </c>
      <c r="O163" s="59">
        <f>+[1]สรุปปริมาณงาน!AE110</f>
        <v>0</v>
      </c>
      <c r="P163" s="60">
        <f>IF(O163=0,0,[1]ราคาต่อหน่วยงานทาง!N1121)</f>
        <v>0</v>
      </c>
      <c r="Q163" s="60">
        <f t="shared" si="4"/>
        <v>0</v>
      </c>
      <c r="R163" s="57">
        <f>+'[1]ปร.5 ท'!$F$15</f>
        <v>1.3607</v>
      </c>
      <c r="S163" s="61">
        <f t="shared" si="5"/>
        <v>0</v>
      </c>
      <c r="T163" s="60">
        <f t="shared" si="6"/>
        <v>0</v>
      </c>
    </row>
    <row r="164" spans="1:20" ht="21.75" hidden="1" x14ac:dyDescent="0.5">
      <c r="A164" s="67"/>
      <c r="B164" s="51"/>
      <c r="C164" s="65"/>
      <c r="D164" s="65" t="s">
        <v>227</v>
      </c>
      <c r="E164" s="52" t="s">
        <v>218</v>
      </c>
      <c r="F164" s="54"/>
      <c r="G164" s="91">
        <v>2</v>
      </c>
      <c r="H164" s="91" t="s">
        <v>215</v>
      </c>
      <c r="I164" s="87" t="s">
        <v>205</v>
      </c>
      <c r="J164" s="88">
        <v>1.2</v>
      </c>
      <c r="K164" s="90" t="s">
        <v>153</v>
      </c>
      <c r="L164" s="90"/>
      <c r="M164" s="55"/>
      <c r="N164" s="56" t="s">
        <v>216</v>
      </c>
      <c r="O164" s="59">
        <f>+[1]สรุปปริมาณงาน!AE111</f>
        <v>0</v>
      </c>
      <c r="P164" s="60">
        <f>IF(O164=0,0,[1]ราคาต่อหน่วยงานทาง!N1139)</f>
        <v>0</v>
      </c>
      <c r="Q164" s="60">
        <f t="shared" si="4"/>
        <v>0</v>
      </c>
      <c r="R164" s="57">
        <f>+'[1]ปร.5 ท'!$F$15</f>
        <v>1.3607</v>
      </c>
      <c r="S164" s="61">
        <f t="shared" si="5"/>
        <v>0</v>
      </c>
      <c r="T164" s="60">
        <f t="shared" si="6"/>
        <v>0</v>
      </c>
    </row>
    <row r="165" spans="1:20" ht="21.75" hidden="1" x14ac:dyDescent="0.5">
      <c r="A165" s="67"/>
      <c r="B165" s="51"/>
      <c r="C165" s="65"/>
      <c r="D165" s="65" t="s">
        <v>228</v>
      </c>
      <c r="E165" s="52" t="s">
        <v>218</v>
      </c>
      <c r="F165" s="54"/>
      <c r="G165" s="91">
        <v>3</v>
      </c>
      <c r="H165" s="91" t="s">
        <v>215</v>
      </c>
      <c r="I165" s="87" t="s">
        <v>205</v>
      </c>
      <c r="J165" s="88">
        <v>1.2</v>
      </c>
      <c r="K165" s="90" t="s">
        <v>153</v>
      </c>
      <c r="L165" s="90"/>
      <c r="M165" s="55"/>
      <c r="N165" s="56" t="s">
        <v>216</v>
      </c>
      <c r="O165" s="59">
        <f>+[1]สรุปปริมาณงาน!AE112</f>
        <v>0</v>
      </c>
      <c r="P165" s="60">
        <f>IF(O165=0,0,[1]ราคาต่อหน่วยงานทาง!N1157)</f>
        <v>0</v>
      </c>
      <c r="Q165" s="60">
        <f t="shared" si="4"/>
        <v>0</v>
      </c>
      <c r="R165" s="57">
        <f>+'[1]ปร.5 ท'!$F$15</f>
        <v>1.3607</v>
      </c>
      <c r="S165" s="61">
        <f t="shared" si="5"/>
        <v>0</v>
      </c>
      <c r="T165" s="60">
        <f t="shared" si="6"/>
        <v>0</v>
      </c>
    </row>
    <row r="166" spans="1:20" ht="21.75" hidden="1" x14ac:dyDescent="0.5">
      <c r="A166" s="67"/>
      <c r="B166" s="51"/>
      <c r="C166" s="65" t="s">
        <v>229</v>
      </c>
      <c r="D166" s="52" t="s">
        <v>42</v>
      </c>
      <c r="E166" s="54"/>
      <c r="F166" s="54"/>
      <c r="G166" s="54"/>
      <c r="H166" s="54"/>
      <c r="I166" s="54"/>
      <c r="J166" s="54"/>
      <c r="K166" s="54"/>
      <c r="L166" s="54"/>
      <c r="M166" s="55"/>
      <c r="N166" s="56"/>
      <c r="O166" s="64"/>
      <c r="P166" s="60"/>
      <c r="Q166" s="60"/>
      <c r="R166" s="57"/>
      <c r="S166" s="72"/>
      <c r="T166" s="60"/>
    </row>
    <row r="167" spans="1:20" ht="21.75" hidden="1" x14ac:dyDescent="0.5">
      <c r="A167" s="67"/>
      <c r="B167" s="51"/>
      <c r="C167" s="65"/>
      <c r="D167" s="65" t="s">
        <v>230</v>
      </c>
      <c r="E167" s="52" t="s">
        <v>231</v>
      </c>
      <c r="F167" s="54"/>
      <c r="G167" s="54"/>
      <c r="H167" s="54"/>
      <c r="I167" s="54"/>
      <c r="J167" s="54"/>
      <c r="K167" s="54"/>
      <c r="L167" s="54"/>
      <c r="M167" s="55"/>
      <c r="N167" s="56" t="s">
        <v>153</v>
      </c>
      <c r="O167" s="59">
        <f>+[1]สรุปปริมาณงาน!AE114</f>
        <v>0</v>
      </c>
      <c r="P167" s="60">
        <f>IF(O167=0,0,[1]ราคาต่อหน่วยงานทาง!N1159)</f>
        <v>0</v>
      </c>
      <c r="Q167" s="60">
        <f t="shared" si="4"/>
        <v>0</v>
      </c>
      <c r="R167" s="57">
        <f>+'[1]ปร.5 ท'!$F$15</f>
        <v>1.3607</v>
      </c>
      <c r="S167" s="61">
        <f t="shared" si="5"/>
        <v>0</v>
      </c>
      <c r="T167" s="60">
        <f t="shared" si="6"/>
        <v>0</v>
      </c>
    </row>
    <row r="168" spans="1:20" ht="21.75" hidden="1" x14ac:dyDescent="0.5">
      <c r="A168" s="67"/>
      <c r="B168" s="51"/>
      <c r="C168" s="65"/>
      <c r="D168" s="65" t="s">
        <v>232</v>
      </c>
      <c r="E168" s="52" t="s">
        <v>233</v>
      </c>
      <c r="F168" s="54"/>
      <c r="G168" s="54"/>
      <c r="H168" s="54"/>
      <c r="I168" s="54"/>
      <c r="J168" s="54"/>
      <c r="K168" s="54"/>
      <c r="L168" s="54"/>
      <c r="M168" s="55"/>
      <c r="N168" s="56"/>
      <c r="O168" s="64"/>
      <c r="P168" s="57"/>
      <c r="Q168" s="60"/>
      <c r="R168" s="57"/>
      <c r="S168" s="57"/>
      <c r="T168" s="57"/>
    </row>
    <row r="169" spans="1:20" ht="21.75" hidden="1" x14ac:dyDescent="0.5">
      <c r="A169" s="67"/>
      <c r="B169" s="51"/>
      <c r="C169" s="65"/>
      <c r="D169" s="65"/>
      <c r="E169" s="65" t="s">
        <v>234</v>
      </c>
      <c r="F169" s="92" t="s">
        <v>235</v>
      </c>
      <c r="G169" s="90" t="s">
        <v>236</v>
      </c>
      <c r="H169" s="93">
        <f>+[1]ราคาต่อหน่วยงานทาง!H1179</f>
        <v>0</v>
      </c>
      <c r="I169" s="90" t="s">
        <v>153</v>
      </c>
      <c r="J169" s="54" t="s">
        <v>237</v>
      </c>
      <c r="K169" s="93"/>
      <c r="L169" s="90"/>
      <c r="M169" s="55"/>
      <c r="N169" s="56" t="s">
        <v>153</v>
      </c>
      <c r="O169" s="59">
        <f>+[1]สรุปปริมาณงาน!AE116</f>
        <v>0</v>
      </c>
      <c r="P169" s="60">
        <f>+[1]ราคาต่อหน่วยงานทาง!N1199</f>
        <v>0</v>
      </c>
      <c r="Q169" s="60">
        <f t="shared" si="4"/>
        <v>0</v>
      </c>
      <c r="R169" s="57">
        <f>+'[1]ปร.5 ท'!$F$15</f>
        <v>1.3607</v>
      </c>
      <c r="S169" s="61">
        <f t="shared" ref="S169:S174" si="7">+P169*R169</f>
        <v>0</v>
      </c>
      <c r="T169" s="60">
        <f t="shared" ref="T169:T174" si="8">+O169*S169</f>
        <v>0</v>
      </c>
    </row>
    <row r="170" spans="1:20" ht="21.75" hidden="1" x14ac:dyDescent="0.5">
      <c r="A170" s="67"/>
      <c r="B170" s="51"/>
      <c r="C170" s="65"/>
      <c r="D170" s="65"/>
      <c r="E170" s="65" t="s">
        <v>238</v>
      </c>
      <c r="F170" s="92" t="s">
        <v>235</v>
      </c>
      <c r="G170" s="90" t="s">
        <v>236</v>
      </c>
      <c r="H170" s="93">
        <f>+[1]ราคาต่อหน่วยงานทาง!H1201</f>
        <v>0</v>
      </c>
      <c r="I170" s="90" t="s">
        <v>153</v>
      </c>
      <c r="J170" s="54" t="s">
        <v>239</v>
      </c>
      <c r="K170" s="93"/>
      <c r="L170" s="90"/>
      <c r="M170" s="55"/>
      <c r="N170" s="56" t="s">
        <v>153</v>
      </c>
      <c r="O170" s="59">
        <f>+[1]สรุปปริมาณงาน!AE117</f>
        <v>0</v>
      </c>
      <c r="P170" s="60">
        <f>+[1]ราคาต่อหน่วยงานทาง!N1221</f>
        <v>0</v>
      </c>
      <c r="Q170" s="60">
        <f t="shared" si="4"/>
        <v>0</v>
      </c>
      <c r="R170" s="57">
        <f>+'[1]ปร.5 ท'!$F$15</f>
        <v>1.3607</v>
      </c>
      <c r="S170" s="61">
        <f t="shared" si="7"/>
        <v>0</v>
      </c>
      <c r="T170" s="60">
        <f t="shared" si="8"/>
        <v>0</v>
      </c>
    </row>
    <row r="171" spans="1:20" ht="21.75" hidden="1" x14ac:dyDescent="0.5">
      <c r="A171" s="67"/>
      <c r="B171" s="51"/>
      <c r="C171" s="65"/>
      <c r="D171" s="65"/>
      <c r="E171" s="65" t="s">
        <v>240</v>
      </c>
      <c r="F171" s="92" t="s">
        <v>235</v>
      </c>
      <c r="G171" s="90" t="s">
        <v>236</v>
      </c>
      <c r="H171" s="93">
        <f>+[1]ราคาต่อหน่วยงานทาง!H1223</f>
        <v>0</v>
      </c>
      <c r="I171" s="90" t="s">
        <v>153</v>
      </c>
      <c r="J171" s="54" t="s">
        <v>241</v>
      </c>
      <c r="K171" s="93"/>
      <c r="L171" s="90"/>
      <c r="M171" s="55"/>
      <c r="N171" s="56" t="s">
        <v>153</v>
      </c>
      <c r="O171" s="59">
        <f>+[1]สรุปปริมาณงาน!AE118</f>
        <v>0</v>
      </c>
      <c r="P171" s="60">
        <f>+[1]ราคาต่อหน่วยงานทาง!N1243</f>
        <v>0</v>
      </c>
      <c r="Q171" s="60">
        <f t="shared" si="4"/>
        <v>0</v>
      </c>
      <c r="R171" s="57">
        <f>+'[1]ปร.5 ท'!$F$15</f>
        <v>1.3607</v>
      </c>
      <c r="S171" s="61">
        <f t="shared" si="7"/>
        <v>0</v>
      </c>
      <c r="T171" s="60">
        <f t="shared" si="8"/>
        <v>0</v>
      </c>
    </row>
    <row r="172" spans="1:20" ht="21.75" hidden="1" x14ac:dyDescent="0.5">
      <c r="A172" s="67"/>
      <c r="B172" s="51"/>
      <c r="C172" s="65"/>
      <c r="D172" s="65"/>
      <c r="E172" s="65" t="s">
        <v>242</v>
      </c>
      <c r="F172" s="92" t="s">
        <v>235</v>
      </c>
      <c r="G172" s="90" t="s">
        <v>236</v>
      </c>
      <c r="H172" s="93">
        <f>+[1]ราคาต่อหน่วยงานทาง!H1246</f>
        <v>0</v>
      </c>
      <c r="I172" s="90" t="s">
        <v>153</v>
      </c>
      <c r="J172" s="54" t="s">
        <v>243</v>
      </c>
      <c r="K172" s="93"/>
      <c r="L172" s="90"/>
      <c r="M172" s="55"/>
      <c r="N172" s="56" t="s">
        <v>153</v>
      </c>
      <c r="O172" s="59">
        <f>+[1]สรุปปริมาณงาน!AE119</f>
        <v>0</v>
      </c>
      <c r="P172" s="60">
        <f>+[1]ราคาต่อหน่วยงานทาง!N1266</f>
        <v>0</v>
      </c>
      <c r="Q172" s="60">
        <f t="shared" si="4"/>
        <v>0</v>
      </c>
      <c r="R172" s="57">
        <f>+'[1]ปร.5 ท'!$F$15</f>
        <v>1.3607</v>
      </c>
      <c r="S172" s="61">
        <f t="shared" si="7"/>
        <v>0</v>
      </c>
      <c r="T172" s="60">
        <f t="shared" si="8"/>
        <v>0</v>
      </c>
    </row>
    <row r="173" spans="1:20" ht="21.75" hidden="1" x14ac:dyDescent="0.5">
      <c r="A173" s="67"/>
      <c r="B173" s="51"/>
      <c r="C173" s="65"/>
      <c r="D173" s="65"/>
      <c r="E173" s="65" t="s">
        <v>244</v>
      </c>
      <c r="F173" s="92" t="s">
        <v>245</v>
      </c>
      <c r="G173" s="91"/>
      <c r="H173" s="94" t="s">
        <v>18</v>
      </c>
      <c r="I173" s="94">
        <v>0.4</v>
      </c>
      <c r="J173" s="91" t="s">
        <v>153</v>
      </c>
      <c r="K173" s="94" t="s">
        <v>246</v>
      </c>
      <c r="L173" s="91">
        <v>0.59</v>
      </c>
      <c r="M173" s="91" t="s">
        <v>153</v>
      </c>
      <c r="N173" s="56" t="s">
        <v>247</v>
      </c>
      <c r="O173" s="59">
        <f>+[1]สรุปปริมาณงาน!AE120</f>
        <v>0</v>
      </c>
      <c r="P173" s="60">
        <f>+[1]ราคาต่อหน่วยงานทาง!N1282</f>
        <v>0</v>
      </c>
      <c r="Q173" s="60">
        <f t="shared" si="4"/>
        <v>0</v>
      </c>
      <c r="R173" s="57">
        <f>+'[1]ปร.5 ท'!$F$15</f>
        <v>1.3607</v>
      </c>
      <c r="S173" s="61">
        <f t="shared" si="7"/>
        <v>0</v>
      </c>
      <c r="T173" s="60">
        <f t="shared" si="8"/>
        <v>0</v>
      </c>
    </row>
    <row r="174" spans="1:20" ht="21.75" hidden="1" x14ac:dyDescent="0.5">
      <c r="A174" s="67"/>
      <c r="B174" s="51"/>
      <c r="C174" s="65"/>
      <c r="D174" s="65" t="s">
        <v>248</v>
      </c>
      <c r="E174" s="52" t="s">
        <v>249</v>
      </c>
      <c r="F174" s="92"/>
      <c r="G174" s="91"/>
      <c r="H174" s="94"/>
      <c r="I174" s="94"/>
      <c r="J174" s="91"/>
      <c r="K174" s="94"/>
      <c r="L174" s="91"/>
      <c r="M174" s="91"/>
      <c r="N174" s="56" t="s">
        <v>153</v>
      </c>
      <c r="O174" s="59">
        <f>+[1]สรุปปริมาณงาน!AE121</f>
        <v>0</v>
      </c>
      <c r="P174" s="60">
        <f>+[1]ราคาต่อหน่วยงานทาง!N1299</f>
        <v>0</v>
      </c>
      <c r="Q174" s="60">
        <f t="shared" si="4"/>
        <v>0</v>
      </c>
      <c r="R174" s="57">
        <f>+'[1]ปร.5 ท'!$F$15</f>
        <v>1.3607</v>
      </c>
      <c r="S174" s="61">
        <f t="shared" si="7"/>
        <v>0</v>
      </c>
      <c r="T174" s="60">
        <f t="shared" si="8"/>
        <v>0</v>
      </c>
    </row>
    <row r="175" spans="1:20" ht="21.75" hidden="1" x14ac:dyDescent="0.5">
      <c r="A175" s="67"/>
      <c r="B175" s="51"/>
      <c r="C175" s="65" t="s">
        <v>250</v>
      </c>
      <c r="D175" s="92" t="s">
        <v>251</v>
      </c>
      <c r="E175" s="92"/>
      <c r="F175" s="91"/>
      <c r="G175" s="94"/>
      <c r="H175" s="88"/>
      <c r="I175" s="94"/>
      <c r="J175" s="63"/>
      <c r="K175" s="89"/>
      <c r="L175" s="63"/>
      <c r="M175" s="89"/>
      <c r="N175" s="56"/>
      <c r="O175" s="64"/>
      <c r="P175" s="57"/>
      <c r="Q175" s="60"/>
      <c r="R175" s="57"/>
      <c r="S175" s="57"/>
      <c r="T175" s="57"/>
    </row>
    <row r="176" spans="1:20" ht="21.75" hidden="1" x14ac:dyDescent="0.5">
      <c r="A176" s="67"/>
      <c r="B176" s="51"/>
      <c r="C176" s="65"/>
      <c r="D176" s="65" t="s">
        <v>252</v>
      </c>
      <c r="E176" s="92" t="s">
        <v>253</v>
      </c>
      <c r="F176" s="91"/>
      <c r="G176" s="94"/>
      <c r="H176" s="94"/>
      <c r="I176" s="91"/>
      <c r="J176" s="94"/>
      <c r="K176" s="87" t="s">
        <v>205</v>
      </c>
      <c r="L176" s="88">
        <v>0.4</v>
      </c>
      <c r="M176" s="55" t="s">
        <v>153</v>
      </c>
      <c r="N176" s="95"/>
      <c r="O176" s="64"/>
      <c r="P176" s="57"/>
      <c r="Q176" s="60"/>
      <c r="R176" s="57"/>
      <c r="S176" s="57"/>
      <c r="T176" s="57"/>
    </row>
    <row r="177" spans="1:20" ht="21.75" hidden="1" x14ac:dyDescent="0.5">
      <c r="A177" s="67"/>
      <c r="B177" s="51"/>
      <c r="C177" s="65"/>
      <c r="D177" s="65"/>
      <c r="E177" s="65" t="s">
        <v>254</v>
      </c>
      <c r="F177" s="92" t="s">
        <v>255</v>
      </c>
      <c r="G177" s="94"/>
      <c r="H177" s="88" t="s">
        <v>256</v>
      </c>
      <c r="I177" s="94" t="s">
        <v>13</v>
      </c>
      <c r="J177" s="63">
        <f>+[1]ราคาต่อหน่วยงานทาง!J1303</f>
        <v>1.5</v>
      </c>
      <c r="K177" s="89" t="s">
        <v>153</v>
      </c>
      <c r="L177" s="88"/>
      <c r="M177" s="55"/>
      <c r="N177" s="95" t="s">
        <v>257</v>
      </c>
      <c r="O177" s="59">
        <f>+[1]สรุปปริมาณงาน!AE124</f>
        <v>0</v>
      </c>
      <c r="P177" s="60">
        <f>IF(O177=0,0,[1]ราคาต่อหน่วยงานทาง!N1323)</f>
        <v>0</v>
      </c>
      <c r="Q177" s="60">
        <f t="shared" si="4"/>
        <v>0</v>
      </c>
      <c r="R177" s="57">
        <f>+'[1]ปร.5 ท'!$F$15</f>
        <v>1.3607</v>
      </c>
      <c r="S177" s="61">
        <f t="shared" ref="S177:S183" si="9">+P177*R177</f>
        <v>0</v>
      </c>
      <c r="T177" s="60">
        <f>+O177*S177</f>
        <v>0</v>
      </c>
    </row>
    <row r="178" spans="1:20" ht="21.75" hidden="1" x14ac:dyDescent="0.5">
      <c r="A178" s="67"/>
      <c r="B178" s="51"/>
      <c r="C178" s="65"/>
      <c r="D178" s="65"/>
      <c r="E178" s="65" t="s">
        <v>258</v>
      </c>
      <c r="F178" s="92" t="s">
        <v>259</v>
      </c>
      <c r="G178" s="91"/>
      <c r="H178" s="94"/>
      <c r="I178" s="94">
        <v>0.89</v>
      </c>
      <c r="J178" s="91" t="s">
        <v>153</v>
      </c>
      <c r="K178" s="94" t="s">
        <v>246</v>
      </c>
      <c r="L178" s="91">
        <v>0.89</v>
      </c>
      <c r="M178" s="96" t="s">
        <v>153</v>
      </c>
      <c r="N178" s="91" t="s">
        <v>247</v>
      </c>
      <c r="O178" s="59">
        <f>+'[1]กรอกข้อมูลราง-บ่อพัก'!O34</f>
        <v>0</v>
      </c>
      <c r="P178" s="60">
        <f>IF(O178=0,0,[1]ราคาต่อหน่วยงานทาง!N1332)</f>
        <v>0</v>
      </c>
      <c r="Q178" s="60">
        <f t="shared" si="4"/>
        <v>0</v>
      </c>
      <c r="R178" s="57">
        <f>+'[1]ปร.5 ท'!$F$15</f>
        <v>1.3607</v>
      </c>
      <c r="S178" s="61">
        <f t="shared" si="9"/>
        <v>0</v>
      </c>
      <c r="T178" s="60">
        <f>+O178*S178</f>
        <v>0</v>
      </c>
    </row>
    <row r="179" spans="1:20" ht="21.75" hidden="1" x14ac:dyDescent="0.5">
      <c r="A179" s="67"/>
      <c r="B179" s="51"/>
      <c r="C179" s="65"/>
      <c r="D179" s="52"/>
      <c r="E179" s="65" t="s">
        <v>260</v>
      </c>
      <c r="F179" s="92" t="s">
        <v>261</v>
      </c>
      <c r="G179" s="91" t="s">
        <v>67</v>
      </c>
      <c r="H179" s="87" t="s">
        <v>205</v>
      </c>
      <c r="I179" s="90">
        <v>0.4</v>
      </c>
      <c r="J179" s="89" t="s">
        <v>153</v>
      </c>
      <c r="K179" s="94"/>
      <c r="L179" s="91"/>
      <c r="M179" s="96"/>
      <c r="N179" s="66" t="s">
        <v>153</v>
      </c>
      <c r="O179" s="59">
        <f>+[1]สรุปปริมาณงาน!AE126</f>
        <v>0</v>
      </c>
      <c r="P179" s="60">
        <f>+P148</f>
        <v>0</v>
      </c>
      <c r="Q179" s="60">
        <f t="shared" si="4"/>
        <v>0</v>
      </c>
      <c r="R179" s="57">
        <f>+'[1]ปร.5 ท'!$F$15</f>
        <v>1.3607</v>
      </c>
      <c r="S179" s="61">
        <f t="shared" si="9"/>
        <v>0</v>
      </c>
      <c r="T179" s="60">
        <f>+O179*S179</f>
        <v>0</v>
      </c>
    </row>
    <row r="180" spans="1:20" ht="21.75" hidden="1" x14ac:dyDescent="0.5">
      <c r="A180" s="67"/>
      <c r="B180" s="51"/>
      <c r="C180" s="65"/>
      <c r="D180" s="65" t="s">
        <v>262</v>
      </c>
      <c r="E180" s="92" t="s">
        <v>253</v>
      </c>
      <c r="F180" s="91"/>
      <c r="G180" s="94"/>
      <c r="H180" s="94"/>
      <c r="I180" s="91"/>
      <c r="J180" s="94"/>
      <c r="K180" s="87" t="s">
        <v>205</v>
      </c>
      <c r="L180" s="88">
        <v>0.6</v>
      </c>
      <c r="M180" s="55" t="s">
        <v>153</v>
      </c>
      <c r="N180" s="73"/>
      <c r="O180" s="64"/>
      <c r="P180" s="55"/>
      <c r="Q180" s="60"/>
      <c r="R180" s="57"/>
      <c r="S180" s="57"/>
      <c r="T180" s="57"/>
    </row>
    <row r="181" spans="1:20" ht="21.75" hidden="1" x14ac:dyDescent="0.5">
      <c r="A181" s="67"/>
      <c r="B181" s="51"/>
      <c r="C181" s="65"/>
      <c r="D181" s="65"/>
      <c r="E181" s="65" t="s">
        <v>263</v>
      </c>
      <c r="F181" s="92" t="s">
        <v>255</v>
      </c>
      <c r="G181" s="94"/>
      <c r="H181" s="88" t="s">
        <v>256</v>
      </c>
      <c r="I181" s="94" t="s">
        <v>13</v>
      </c>
      <c r="J181" s="63">
        <f>+[1]ราคาต่อหน่วยงานทาง!J1338</f>
        <v>1.5</v>
      </c>
      <c r="K181" s="89" t="s">
        <v>153</v>
      </c>
      <c r="L181" s="88"/>
      <c r="M181" s="55"/>
      <c r="N181" s="95" t="s">
        <v>257</v>
      </c>
      <c r="O181" s="59">
        <f>+[1]สรุปปริมาณงาน!AE128</f>
        <v>0</v>
      </c>
      <c r="P181" s="60">
        <f>IF(O181=0,0,[1]ราคาต่อหน่วยงานทาง!N1358)</f>
        <v>0</v>
      </c>
      <c r="Q181" s="60">
        <f t="shared" si="4"/>
        <v>0</v>
      </c>
      <c r="R181" s="57">
        <f>+'[1]ปร.5 ท'!$F$15</f>
        <v>1.3607</v>
      </c>
      <c r="S181" s="61">
        <f t="shared" si="9"/>
        <v>0</v>
      </c>
      <c r="T181" s="60">
        <f>+O181*S181</f>
        <v>0</v>
      </c>
    </row>
    <row r="182" spans="1:20" ht="21.75" hidden="1" x14ac:dyDescent="0.5">
      <c r="A182" s="67"/>
      <c r="B182" s="51"/>
      <c r="C182" s="65"/>
      <c r="D182" s="65"/>
      <c r="E182" s="65" t="s">
        <v>264</v>
      </c>
      <c r="F182" s="92" t="s">
        <v>259</v>
      </c>
      <c r="G182" s="91"/>
      <c r="H182" s="94"/>
      <c r="I182" s="94">
        <v>0.89</v>
      </c>
      <c r="J182" s="91" t="s">
        <v>153</v>
      </c>
      <c r="K182" s="94" t="s">
        <v>246</v>
      </c>
      <c r="L182" s="91">
        <v>0.89</v>
      </c>
      <c r="M182" s="96" t="s">
        <v>153</v>
      </c>
      <c r="N182" s="91" t="s">
        <v>247</v>
      </c>
      <c r="O182" s="59">
        <f>+O178</f>
        <v>0</v>
      </c>
      <c r="P182" s="60">
        <f>+P178</f>
        <v>0</v>
      </c>
      <c r="Q182" s="60">
        <f t="shared" si="4"/>
        <v>0</v>
      </c>
      <c r="R182" s="57">
        <f>+'[1]ปร.5 ท'!$F$15</f>
        <v>1.3607</v>
      </c>
      <c r="S182" s="61">
        <f t="shared" si="9"/>
        <v>0</v>
      </c>
      <c r="T182" s="60">
        <f>+O182*S182</f>
        <v>0</v>
      </c>
    </row>
    <row r="183" spans="1:20" ht="21.75" hidden="1" x14ac:dyDescent="0.5">
      <c r="A183" s="67"/>
      <c r="B183" s="51"/>
      <c r="C183" s="65"/>
      <c r="D183" s="52"/>
      <c r="E183" s="65" t="s">
        <v>265</v>
      </c>
      <c r="F183" s="92" t="s">
        <v>261</v>
      </c>
      <c r="G183" s="91" t="s">
        <v>67</v>
      </c>
      <c r="H183" s="87" t="s">
        <v>205</v>
      </c>
      <c r="I183" s="90">
        <v>0.6</v>
      </c>
      <c r="J183" s="89" t="s">
        <v>153</v>
      </c>
      <c r="K183" s="94"/>
      <c r="L183" s="91"/>
      <c r="M183" s="96"/>
      <c r="N183" s="66" t="s">
        <v>153</v>
      </c>
      <c r="O183" s="59">
        <f>+[1]สรุปปริมาณงาน!AE130</f>
        <v>0</v>
      </c>
      <c r="P183" s="60">
        <f>+P149</f>
        <v>0</v>
      </c>
      <c r="Q183" s="60">
        <f t="shared" si="4"/>
        <v>0</v>
      </c>
      <c r="R183" s="57">
        <f>+'[1]ปร.5 ท'!$F$15</f>
        <v>1.3607</v>
      </c>
      <c r="S183" s="61">
        <f t="shared" si="9"/>
        <v>0</v>
      </c>
      <c r="T183" s="60">
        <f>+O183*S183</f>
        <v>0</v>
      </c>
    </row>
    <row r="184" spans="1:20" ht="21.75" hidden="1" x14ac:dyDescent="0.5">
      <c r="A184" s="67"/>
      <c r="B184" s="51"/>
      <c r="C184" s="65" t="s">
        <v>266</v>
      </c>
      <c r="D184" s="92" t="s">
        <v>267</v>
      </c>
      <c r="E184" s="54"/>
      <c r="F184" s="54"/>
      <c r="G184" s="54"/>
      <c r="H184" s="54"/>
      <c r="I184" s="54"/>
      <c r="J184" s="54"/>
      <c r="K184" s="54"/>
      <c r="L184" s="54"/>
      <c r="M184" s="55"/>
      <c r="N184" s="56"/>
      <c r="O184" s="64"/>
      <c r="P184" s="57"/>
      <c r="Q184" s="60"/>
      <c r="R184" s="57"/>
      <c r="S184" s="57"/>
      <c r="T184" s="57"/>
    </row>
    <row r="185" spans="1:20" ht="21.75" hidden="1" x14ac:dyDescent="0.5">
      <c r="A185" s="67"/>
      <c r="B185" s="51"/>
      <c r="C185" s="65"/>
      <c r="D185" s="65" t="s">
        <v>268</v>
      </c>
      <c r="E185" s="92" t="s">
        <v>269</v>
      </c>
      <c r="F185" s="91"/>
      <c r="G185" s="94"/>
      <c r="H185" s="94"/>
      <c r="I185" s="91"/>
      <c r="J185" s="94"/>
      <c r="K185" s="87" t="s">
        <v>205</v>
      </c>
      <c r="L185" s="90">
        <v>0.6</v>
      </c>
      <c r="M185" s="97" t="s">
        <v>153</v>
      </c>
      <c r="N185" s="89"/>
      <c r="O185" s="64"/>
      <c r="P185" s="57"/>
      <c r="Q185" s="60"/>
      <c r="R185" s="57"/>
      <c r="S185" s="57"/>
      <c r="T185" s="57"/>
    </row>
    <row r="186" spans="1:20" ht="21.75" hidden="1" x14ac:dyDescent="0.5">
      <c r="A186" s="67"/>
      <c r="B186" s="51"/>
      <c r="C186" s="65"/>
      <c r="D186" s="52"/>
      <c r="E186" s="65" t="s">
        <v>270</v>
      </c>
      <c r="F186" s="92" t="s">
        <v>255</v>
      </c>
      <c r="G186" s="94"/>
      <c r="H186" s="88" t="s">
        <v>256</v>
      </c>
      <c r="I186" s="94" t="s">
        <v>13</v>
      </c>
      <c r="J186" s="63">
        <f>+[1]ราคาต่อหน่วยงานทาง!J1368</f>
        <v>1.5</v>
      </c>
      <c r="K186" s="89" t="s">
        <v>153</v>
      </c>
      <c r="L186" s="88"/>
      <c r="M186" s="55"/>
      <c r="N186" s="95" t="s">
        <v>257</v>
      </c>
      <c r="O186" s="59">
        <f>+[1]สรุปปริมาณงาน!AE133</f>
        <v>0</v>
      </c>
      <c r="P186" s="60">
        <f>IF(O186=0,0,[1]ราคาต่อหน่วยงานทาง!N1388)</f>
        <v>0</v>
      </c>
      <c r="Q186" s="60">
        <f t="shared" si="4"/>
        <v>0</v>
      </c>
      <c r="R186" s="57">
        <f>+'[1]ปร.5 ท'!$F$15</f>
        <v>1.3607</v>
      </c>
      <c r="S186" s="61">
        <f>+P186*R186</f>
        <v>0</v>
      </c>
      <c r="T186" s="60">
        <f>+O186*S186</f>
        <v>0</v>
      </c>
    </row>
    <row r="187" spans="1:20" ht="21.75" hidden="1" x14ac:dyDescent="0.5">
      <c r="A187" s="67"/>
      <c r="B187" s="51"/>
      <c r="C187" s="65"/>
      <c r="D187" s="52"/>
      <c r="E187" s="65" t="s">
        <v>271</v>
      </c>
      <c r="F187" s="92" t="s">
        <v>245</v>
      </c>
      <c r="G187" s="91"/>
      <c r="H187" s="94">
        <v>0.69</v>
      </c>
      <c r="I187" s="91" t="s">
        <v>153</v>
      </c>
      <c r="J187" s="94" t="s">
        <v>246</v>
      </c>
      <c r="K187" s="91">
        <v>0.94</v>
      </c>
      <c r="L187" s="91" t="s">
        <v>153</v>
      </c>
      <c r="M187" s="96"/>
      <c r="N187" s="91" t="s">
        <v>247</v>
      </c>
      <c r="O187" s="59">
        <f>+[1]สรุปปริมาณงาน!AE134</f>
        <v>0</v>
      </c>
      <c r="P187" s="60">
        <f>IF(O187=0,0,[1]ราคาต่อหน่วยงานทาง!N1405)</f>
        <v>0</v>
      </c>
      <c r="Q187" s="60">
        <f t="shared" ref="Q187:Q250" si="10">+O187*P187</f>
        <v>0</v>
      </c>
      <c r="R187" s="57">
        <f>+'[1]ปร.5 ท'!$F$15</f>
        <v>1.3607</v>
      </c>
      <c r="S187" s="61">
        <f>+P187*R187</f>
        <v>0</v>
      </c>
      <c r="T187" s="60">
        <f>+O187*S187</f>
        <v>0</v>
      </c>
    </row>
    <row r="188" spans="1:20" ht="21.75" hidden="1" x14ac:dyDescent="0.5">
      <c r="A188" s="67"/>
      <c r="B188" s="51"/>
      <c r="C188" s="65"/>
      <c r="D188" s="52"/>
      <c r="E188" s="65" t="s">
        <v>272</v>
      </c>
      <c r="F188" s="92" t="s">
        <v>261</v>
      </c>
      <c r="G188" s="91" t="s">
        <v>67</v>
      </c>
      <c r="H188" s="87" t="s">
        <v>205</v>
      </c>
      <c r="I188" s="90">
        <v>0.6</v>
      </c>
      <c r="J188" s="89" t="s">
        <v>153</v>
      </c>
      <c r="K188" s="94"/>
      <c r="L188" s="91"/>
      <c r="M188" s="96"/>
      <c r="N188" s="66" t="s">
        <v>153</v>
      </c>
      <c r="O188" s="59">
        <f>+[1]สรุปปริมาณงาน!AE135</f>
        <v>0</v>
      </c>
      <c r="P188" s="60">
        <f>IF(O188=0,0,[1]ราคาต่อหน่วยงานทาง!N1418)</f>
        <v>0</v>
      </c>
      <c r="Q188" s="60">
        <f t="shared" si="10"/>
        <v>0</v>
      </c>
      <c r="R188" s="57">
        <f>+'[1]ปร.5 ท'!$F$15</f>
        <v>1.3607</v>
      </c>
      <c r="S188" s="61">
        <f>+P188*R188</f>
        <v>0</v>
      </c>
      <c r="T188" s="60">
        <f>+O188*S188</f>
        <v>0</v>
      </c>
    </row>
    <row r="189" spans="1:20" ht="21.75" hidden="1" x14ac:dyDescent="0.5">
      <c r="A189" s="67"/>
      <c r="B189" s="51">
        <v>5.2</v>
      </c>
      <c r="C189" s="52" t="s">
        <v>273</v>
      </c>
      <c r="D189" s="52"/>
      <c r="E189" s="54"/>
      <c r="F189" s="54"/>
      <c r="G189" s="54"/>
      <c r="H189" s="54"/>
      <c r="I189" s="54"/>
      <c r="J189" s="54"/>
      <c r="K189" s="54"/>
      <c r="L189" s="54"/>
      <c r="M189" s="55"/>
      <c r="N189" s="56"/>
      <c r="O189" s="98"/>
      <c r="P189" s="57"/>
      <c r="Q189" s="60"/>
      <c r="R189" s="57"/>
      <c r="S189" s="57"/>
      <c r="T189" s="57"/>
    </row>
    <row r="190" spans="1:20" ht="21.75" hidden="1" x14ac:dyDescent="0.5">
      <c r="A190" s="67"/>
      <c r="B190" s="51"/>
      <c r="C190" s="65" t="s">
        <v>274</v>
      </c>
      <c r="D190" s="52" t="s">
        <v>275</v>
      </c>
      <c r="E190" s="54"/>
      <c r="F190" s="54"/>
      <c r="G190" s="54"/>
      <c r="H190" s="54"/>
      <c r="I190" s="54"/>
      <c r="J190" s="54"/>
      <c r="K190" s="54"/>
      <c r="L190" s="54"/>
      <c r="M190" s="55"/>
      <c r="N190" s="56" t="s">
        <v>59</v>
      </c>
      <c r="O190" s="59">
        <f>+[1]สรุปปริมาณงาน!AE137</f>
        <v>0</v>
      </c>
      <c r="P190" s="60">
        <f>IF(O190=0,0,[1]ราคาต่อหน่วยงานทาง!M1425)</f>
        <v>0</v>
      </c>
      <c r="Q190" s="60">
        <f>+O190*P190</f>
        <v>0</v>
      </c>
      <c r="R190" s="57">
        <f>+'[1]ปร.5 ท'!$F$15</f>
        <v>1.3607</v>
      </c>
      <c r="S190" s="61">
        <f>+P190*R190</f>
        <v>0</v>
      </c>
      <c r="T190" s="60">
        <f>+O190*S190</f>
        <v>0</v>
      </c>
    </row>
    <row r="191" spans="1:20" ht="21.75" hidden="1" x14ac:dyDescent="0.5">
      <c r="A191" s="67"/>
      <c r="B191" s="51"/>
      <c r="C191" s="65" t="s">
        <v>276</v>
      </c>
      <c r="D191" s="52" t="s">
        <v>277</v>
      </c>
      <c r="E191" s="54"/>
      <c r="F191" s="54"/>
      <c r="G191" s="54"/>
      <c r="H191" s="54"/>
      <c r="I191" s="54"/>
      <c r="J191" s="54"/>
      <c r="K191" s="54"/>
      <c r="L191" s="54"/>
      <c r="M191" s="55"/>
      <c r="N191" s="56" t="s">
        <v>59</v>
      </c>
      <c r="O191" s="59">
        <f>+[1]สรุปปริมาณงาน!AE138</f>
        <v>0</v>
      </c>
      <c r="P191" s="60">
        <f>IF(O191=0,0,[1]ราคาต่อหน่วยงานทาง!M1431)</f>
        <v>0</v>
      </c>
      <c r="Q191" s="60">
        <f t="shared" si="10"/>
        <v>0</v>
      </c>
      <c r="R191" s="57">
        <f>+'[1]ปร.5 ท'!$F$15</f>
        <v>1.3607</v>
      </c>
      <c r="S191" s="61">
        <f>+P191*R191</f>
        <v>0</v>
      </c>
      <c r="T191" s="60">
        <f>+O191*S191</f>
        <v>0</v>
      </c>
    </row>
    <row r="192" spans="1:20" ht="21.75" hidden="1" x14ac:dyDescent="0.5">
      <c r="A192" s="67"/>
      <c r="B192" s="52">
        <v>5.3</v>
      </c>
      <c r="C192" s="52" t="s">
        <v>278</v>
      </c>
      <c r="D192" s="52"/>
      <c r="E192" s="54"/>
      <c r="F192" s="54"/>
      <c r="G192" s="54"/>
      <c r="H192" s="54"/>
      <c r="I192" s="54"/>
      <c r="J192" s="54"/>
      <c r="K192" s="54"/>
      <c r="L192" s="54"/>
      <c r="M192" s="55"/>
      <c r="N192" s="56"/>
      <c r="O192" s="64"/>
      <c r="P192" s="57"/>
      <c r="Q192" s="60"/>
      <c r="R192" s="57"/>
      <c r="S192" s="57"/>
      <c r="T192" s="57"/>
    </row>
    <row r="193" spans="1:20" ht="21.75" hidden="1" x14ac:dyDescent="0.5">
      <c r="A193" s="67"/>
      <c r="B193" s="52"/>
      <c r="C193" s="65" t="s">
        <v>279</v>
      </c>
      <c r="D193" s="52" t="s">
        <v>280</v>
      </c>
      <c r="E193" s="54"/>
      <c r="F193" s="54"/>
      <c r="G193" s="54"/>
      <c r="H193" s="54"/>
      <c r="I193" s="54"/>
      <c r="J193" s="54"/>
      <c r="K193" s="54"/>
      <c r="L193" s="54"/>
      <c r="M193" s="55"/>
      <c r="N193" s="56"/>
      <c r="O193" s="64"/>
      <c r="P193" s="57"/>
      <c r="Q193" s="60"/>
      <c r="R193" s="57"/>
      <c r="S193" s="57"/>
      <c r="T193" s="57"/>
    </row>
    <row r="194" spans="1:20" ht="21.75" hidden="1" x14ac:dyDescent="0.5">
      <c r="A194" s="67"/>
      <c r="B194" s="52"/>
      <c r="C194" s="65" t="s">
        <v>7</v>
      </c>
      <c r="D194" s="89" t="s">
        <v>281</v>
      </c>
      <c r="E194" s="54"/>
      <c r="F194" s="54"/>
      <c r="G194" s="54"/>
      <c r="H194" s="54"/>
      <c r="I194" s="54"/>
      <c r="J194" s="54"/>
      <c r="K194" s="54"/>
      <c r="L194" s="54"/>
      <c r="M194" s="55"/>
      <c r="N194" s="56" t="s">
        <v>282</v>
      </c>
      <c r="O194" s="59">
        <f>+[1]สรุปปริมาณงาน!AE141</f>
        <v>0</v>
      </c>
      <c r="P194" s="60">
        <f>IF(O194=0,0,4040)</f>
        <v>0</v>
      </c>
      <c r="Q194" s="60">
        <f t="shared" si="10"/>
        <v>0</v>
      </c>
      <c r="R194" s="57">
        <f>+'[1]ปร.5 ท'!$F$15</f>
        <v>1.3607</v>
      </c>
      <c r="S194" s="61">
        <f t="shared" ref="S194:S218" si="11">+P194*R194</f>
        <v>0</v>
      </c>
      <c r="T194" s="60">
        <f t="shared" ref="T194:T218" si="12">+O194*S194</f>
        <v>0</v>
      </c>
    </row>
    <row r="195" spans="1:20" ht="21.75" hidden="1" x14ac:dyDescent="0.5">
      <c r="A195" s="67"/>
      <c r="B195" s="52"/>
      <c r="C195" s="65" t="s">
        <v>7</v>
      </c>
      <c r="D195" s="89" t="s">
        <v>283</v>
      </c>
      <c r="E195" s="54"/>
      <c r="F195" s="54"/>
      <c r="G195" s="54"/>
      <c r="H195" s="54"/>
      <c r="I195" s="54"/>
      <c r="J195" s="54"/>
      <c r="K195" s="54"/>
      <c r="L195" s="54"/>
      <c r="M195" s="55"/>
      <c r="N195" s="56" t="s">
        <v>282</v>
      </c>
      <c r="O195" s="59">
        <f>+[1]สรุปปริมาณงาน!AE142</f>
        <v>0</v>
      </c>
      <c r="P195" s="60">
        <f>IF(O195=0,0,2230)</f>
        <v>0</v>
      </c>
      <c r="Q195" s="60">
        <f t="shared" si="10"/>
        <v>0</v>
      </c>
      <c r="R195" s="57">
        <f>+'[1]ปร.5 ท'!$F$15</f>
        <v>1.3607</v>
      </c>
      <c r="S195" s="61">
        <f t="shared" si="11"/>
        <v>0</v>
      </c>
      <c r="T195" s="60">
        <f t="shared" si="12"/>
        <v>0</v>
      </c>
    </row>
    <row r="196" spans="1:20" ht="21.75" hidden="1" x14ac:dyDescent="0.5">
      <c r="A196" s="67"/>
      <c r="B196" s="52"/>
      <c r="C196" s="65" t="s">
        <v>7</v>
      </c>
      <c r="D196" s="89" t="s">
        <v>284</v>
      </c>
      <c r="E196" s="54"/>
      <c r="F196" s="54"/>
      <c r="G196" s="54"/>
      <c r="H196" s="54"/>
      <c r="I196" s="54"/>
      <c r="J196" s="54"/>
      <c r="K196" s="54"/>
      <c r="L196" s="54"/>
      <c r="M196" s="55"/>
      <c r="N196" s="56" t="s">
        <v>282</v>
      </c>
      <c r="O196" s="59">
        <f>+[1]สรุปปริมาณงาน!AE143</f>
        <v>0</v>
      </c>
      <c r="P196" s="60">
        <f>IF(O196=0,0,2230)</f>
        <v>0</v>
      </c>
      <c r="Q196" s="60">
        <f t="shared" si="10"/>
        <v>0</v>
      </c>
      <c r="R196" s="57">
        <f>+'[1]ปร.5 ท'!$F$15</f>
        <v>1.3607</v>
      </c>
      <c r="S196" s="61">
        <f t="shared" si="11"/>
        <v>0</v>
      </c>
      <c r="T196" s="60">
        <f t="shared" si="12"/>
        <v>0</v>
      </c>
    </row>
    <row r="197" spans="1:20" ht="21.75" hidden="1" x14ac:dyDescent="0.5">
      <c r="A197" s="67"/>
      <c r="B197" s="52"/>
      <c r="C197" s="65" t="s">
        <v>7</v>
      </c>
      <c r="D197" s="89" t="s">
        <v>285</v>
      </c>
      <c r="E197" s="54"/>
      <c r="F197" s="54"/>
      <c r="G197" s="54"/>
      <c r="H197" s="54"/>
      <c r="I197" s="54"/>
      <c r="J197" s="54"/>
      <c r="K197" s="54"/>
      <c r="L197" s="54"/>
      <c r="M197" s="55"/>
      <c r="N197" s="56" t="s">
        <v>282</v>
      </c>
      <c r="O197" s="59">
        <f>+[1]สรุปปริมาณงาน!AE144</f>
        <v>0</v>
      </c>
      <c r="P197" s="60">
        <f>IF(O197=0,0,2870)</f>
        <v>0</v>
      </c>
      <c r="Q197" s="60">
        <f t="shared" si="10"/>
        <v>0</v>
      </c>
      <c r="R197" s="57">
        <f>+'[1]ปร.5 ท'!$F$15</f>
        <v>1.3607</v>
      </c>
      <c r="S197" s="61">
        <f t="shared" si="11"/>
        <v>0</v>
      </c>
      <c r="T197" s="60">
        <f t="shared" si="12"/>
        <v>0</v>
      </c>
    </row>
    <row r="198" spans="1:20" ht="21.75" hidden="1" x14ac:dyDescent="0.5">
      <c r="A198" s="67"/>
      <c r="B198" s="52"/>
      <c r="C198" s="65" t="s">
        <v>7</v>
      </c>
      <c r="D198" s="89" t="s">
        <v>286</v>
      </c>
      <c r="E198" s="54"/>
      <c r="F198" s="54"/>
      <c r="G198" s="54"/>
      <c r="H198" s="54"/>
      <c r="I198" s="54"/>
      <c r="J198" s="54"/>
      <c r="K198" s="54"/>
      <c r="L198" s="54"/>
      <c r="M198" s="55"/>
      <c r="N198" s="56" t="s">
        <v>282</v>
      </c>
      <c r="O198" s="59">
        <f>+[1]สรุปปริมาณงาน!AE145</f>
        <v>0</v>
      </c>
      <c r="P198" s="60">
        <f>IF(O198=0,0,3710)</f>
        <v>0</v>
      </c>
      <c r="Q198" s="60">
        <f t="shared" si="10"/>
        <v>0</v>
      </c>
      <c r="R198" s="57">
        <f>+'[1]ปร.5 ท'!$F$15</f>
        <v>1.3607</v>
      </c>
      <c r="S198" s="61">
        <f t="shared" si="11"/>
        <v>0</v>
      </c>
      <c r="T198" s="60">
        <f t="shared" si="12"/>
        <v>0</v>
      </c>
    </row>
    <row r="199" spans="1:20" ht="21.75" hidden="1" x14ac:dyDescent="0.5">
      <c r="A199" s="67"/>
      <c r="B199" s="52"/>
      <c r="C199" s="65" t="s">
        <v>7</v>
      </c>
      <c r="D199" s="89" t="s">
        <v>287</v>
      </c>
      <c r="E199" s="54"/>
      <c r="F199" s="54"/>
      <c r="G199" s="54"/>
      <c r="H199" s="54"/>
      <c r="I199" s="54"/>
      <c r="J199" s="54"/>
      <c r="K199" s="54"/>
      <c r="L199" s="54"/>
      <c r="M199" s="55"/>
      <c r="N199" s="56" t="s">
        <v>282</v>
      </c>
      <c r="O199" s="59">
        <f>+[1]สรุปปริมาณงาน!AE146</f>
        <v>0</v>
      </c>
      <c r="P199" s="60">
        <f>IF(O199=0,0,8060)</f>
        <v>0</v>
      </c>
      <c r="Q199" s="60">
        <f t="shared" si="10"/>
        <v>0</v>
      </c>
      <c r="R199" s="57">
        <f>+'[1]ปร.5 ท'!$F$15</f>
        <v>1.3607</v>
      </c>
      <c r="S199" s="61">
        <f t="shared" si="11"/>
        <v>0</v>
      </c>
      <c r="T199" s="60">
        <f t="shared" si="12"/>
        <v>0</v>
      </c>
    </row>
    <row r="200" spans="1:20" ht="21.75" hidden="1" x14ac:dyDescent="0.5">
      <c r="A200" s="67"/>
      <c r="B200" s="52"/>
      <c r="C200" s="65" t="s">
        <v>7</v>
      </c>
      <c r="D200" s="89" t="s">
        <v>288</v>
      </c>
      <c r="E200" s="54"/>
      <c r="F200" s="54"/>
      <c r="G200" s="54"/>
      <c r="H200" s="54"/>
      <c r="I200" s="54"/>
      <c r="J200" s="54"/>
      <c r="K200" s="54"/>
      <c r="L200" s="54"/>
      <c r="M200" s="55"/>
      <c r="N200" s="56" t="s">
        <v>282</v>
      </c>
      <c r="O200" s="59">
        <f>+[1]สรุปปริมาณงาน!AE147</f>
        <v>0</v>
      </c>
      <c r="P200" s="60">
        <f>IF(O200=0,0,3890)</f>
        <v>0</v>
      </c>
      <c r="Q200" s="60">
        <f t="shared" si="10"/>
        <v>0</v>
      </c>
      <c r="R200" s="57">
        <f>+'[1]ปร.5 ท'!$F$15</f>
        <v>1.3607</v>
      </c>
      <c r="S200" s="61">
        <f t="shared" si="11"/>
        <v>0</v>
      </c>
      <c r="T200" s="60">
        <f t="shared" si="12"/>
        <v>0</v>
      </c>
    </row>
    <row r="201" spans="1:20" ht="21.75" hidden="1" x14ac:dyDescent="0.5">
      <c r="A201" s="67"/>
      <c r="B201" s="52"/>
      <c r="C201" s="65" t="s">
        <v>7</v>
      </c>
      <c r="D201" s="89" t="s">
        <v>289</v>
      </c>
      <c r="E201" s="54"/>
      <c r="F201" s="54"/>
      <c r="G201" s="54"/>
      <c r="H201" s="54"/>
      <c r="I201" s="54"/>
      <c r="J201" s="54"/>
      <c r="K201" s="54"/>
      <c r="L201" s="54"/>
      <c r="M201" s="55"/>
      <c r="N201" s="56" t="s">
        <v>282</v>
      </c>
      <c r="O201" s="59">
        <f>+[1]สรุปปริมาณงาน!AE148</f>
        <v>0</v>
      </c>
      <c r="P201" s="60">
        <f>IF(O201=0,0,5840)</f>
        <v>0</v>
      </c>
      <c r="Q201" s="60">
        <f t="shared" si="10"/>
        <v>0</v>
      </c>
      <c r="R201" s="57">
        <f>+'[1]ปร.5 ท'!$F$15</f>
        <v>1.3607</v>
      </c>
      <c r="S201" s="61">
        <f t="shared" si="11"/>
        <v>0</v>
      </c>
      <c r="T201" s="60">
        <f t="shared" si="12"/>
        <v>0</v>
      </c>
    </row>
    <row r="202" spans="1:20" ht="21.75" hidden="1" x14ac:dyDescent="0.5">
      <c r="A202" s="67"/>
      <c r="B202" s="52"/>
      <c r="C202" s="65" t="s">
        <v>7</v>
      </c>
      <c r="D202" s="89" t="s">
        <v>290</v>
      </c>
      <c r="E202" s="54"/>
      <c r="F202" s="54"/>
      <c r="G202" s="54"/>
      <c r="H202" s="54"/>
      <c r="I202" s="54"/>
      <c r="J202" s="54"/>
      <c r="K202" s="54"/>
      <c r="L202" s="54"/>
      <c r="M202" s="55"/>
      <c r="N202" s="56" t="s">
        <v>282</v>
      </c>
      <c r="O202" s="59">
        <f>+[1]สรุปปริมาณงาน!AE149</f>
        <v>0</v>
      </c>
      <c r="P202" s="60">
        <f>IF(O202=0,0,5230)</f>
        <v>0</v>
      </c>
      <c r="Q202" s="60">
        <f t="shared" si="10"/>
        <v>0</v>
      </c>
      <c r="R202" s="57">
        <f>+'[1]ปร.5 ท'!$F$15</f>
        <v>1.3607</v>
      </c>
      <c r="S202" s="61">
        <f t="shared" si="11"/>
        <v>0</v>
      </c>
      <c r="T202" s="60">
        <f t="shared" si="12"/>
        <v>0</v>
      </c>
    </row>
    <row r="203" spans="1:20" ht="21.75" hidden="1" x14ac:dyDescent="0.5">
      <c r="A203" s="67"/>
      <c r="B203" s="52"/>
      <c r="C203" s="65" t="s">
        <v>7</v>
      </c>
      <c r="D203" s="89" t="s">
        <v>291</v>
      </c>
      <c r="E203" s="54"/>
      <c r="F203" s="54"/>
      <c r="G203" s="54"/>
      <c r="H203" s="54"/>
      <c r="I203" s="54"/>
      <c r="J203" s="54"/>
      <c r="K203" s="54"/>
      <c r="L203" s="54"/>
      <c r="M203" s="55"/>
      <c r="N203" s="56" t="s">
        <v>282</v>
      </c>
      <c r="O203" s="59">
        <f>+[1]สรุปปริมาณงาน!AE150</f>
        <v>0</v>
      </c>
      <c r="P203" s="60">
        <f>IF(O203=0,0,3530)</f>
        <v>0</v>
      </c>
      <c r="Q203" s="60">
        <f t="shared" si="10"/>
        <v>0</v>
      </c>
      <c r="R203" s="57">
        <f>+'[1]ปร.5 ท'!$F$15</f>
        <v>1.3607</v>
      </c>
      <c r="S203" s="61">
        <f t="shared" si="11"/>
        <v>0</v>
      </c>
      <c r="T203" s="60">
        <f t="shared" si="12"/>
        <v>0</v>
      </c>
    </row>
    <row r="204" spans="1:20" ht="21.75" hidden="1" x14ac:dyDescent="0.5">
      <c r="A204" s="67"/>
      <c r="B204" s="52"/>
      <c r="C204" s="65" t="s">
        <v>7</v>
      </c>
      <c r="D204" s="89" t="s">
        <v>292</v>
      </c>
      <c r="E204" s="54"/>
      <c r="F204" s="54"/>
      <c r="G204" s="54"/>
      <c r="H204" s="54"/>
      <c r="I204" s="54"/>
      <c r="J204" s="54"/>
      <c r="K204" s="54"/>
      <c r="L204" s="54"/>
      <c r="M204" s="55"/>
      <c r="N204" s="56" t="s">
        <v>282</v>
      </c>
      <c r="O204" s="59">
        <f>+[1]สรุปปริมาณงาน!AE151</f>
        <v>0</v>
      </c>
      <c r="P204" s="60">
        <f>IF(O204=0,0,2780)</f>
        <v>0</v>
      </c>
      <c r="Q204" s="60">
        <f t="shared" si="10"/>
        <v>0</v>
      </c>
      <c r="R204" s="57">
        <f>+'[1]ปร.5 ท'!$F$15</f>
        <v>1.3607</v>
      </c>
      <c r="S204" s="61">
        <f t="shared" si="11"/>
        <v>0</v>
      </c>
      <c r="T204" s="60">
        <f t="shared" si="12"/>
        <v>0</v>
      </c>
    </row>
    <row r="205" spans="1:20" ht="21.75" hidden="1" x14ac:dyDescent="0.5">
      <c r="A205" s="67"/>
      <c r="B205" s="52"/>
      <c r="C205" s="65" t="s">
        <v>7</v>
      </c>
      <c r="D205" s="89" t="s">
        <v>293</v>
      </c>
      <c r="E205" s="54"/>
      <c r="F205" s="54"/>
      <c r="G205" s="54"/>
      <c r="H205" s="54"/>
      <c r="I205" s="54"/>
      <c r="J205" s="54"/>
      <c r="K205" s="54"/>
      <c r="L205" s="54"/>
      <c r="M205" s="55"/>
      <c r="N205" s="56" t="s">
        <v>282</v>
      </c>
      <c r="O205" s="59">
        <f>+[1]สรุปปริมาณงาน!AE152</f>
        <v>0</v>
      </c>
      <c r="P205" s="60">
        <f>IF(O205=0,0,2010)</f>
        <v>0</v>
      </c>
      <c r="Q205" s="60">
        <f t="shared" si="10"/>
        <v>0</v>
      </c>
      <c r="R205" s="57">
        <f>+'[1]ปร.5 ท'!$F$15</f>
        <v>1.3607</v>
      </c>
      <c r="S205" s="61">
        <f t="shared" si="11"/>
        <v>0</v>
      </c>
      <c r="T205" s="60">
        <f t="shared" si="12"/>
        <v>0</v>
      </c>
    </row>
    <row r="206" spans="1:20" ht="21.75" hidden="1" x14ac:dyDescent="0.5">
      <c r="A206" s="67"/>
      <c r="B206" s="52"/>
      <c r="C206" s="65" t="s">
        <v>7</v>
      </c>
      <c r="D206" s="89" t="s">
        <v>294</v>
      </c>
      <c r="E206" s="54"/>
      <c r="F206" s="54"/>
      <c r="G206" s="54"/>
      <c r="H206" s="54"/>
      <c r="I206" s="54"/>
      <c r="J206" s="54"/>
      <c r="K206" s="54"/>
      <c r="L206" s="54"/>
      <c r="M206" s="55"/>
      <c r="N206" s="56" t="s">
        <v>282</v>
      </c>
      <c r="O206" s="59">
        <f>+[1]สรุปปริมาณงาน!AE153</f>
        <v>0</v>
      </c>
      <c r="P206" s="60">
        <f>IF(O206=0,0,4090)</f>
        <v>0</v>
      </c>
      <c r="Q206" s="60">
        <f t="shared" si="10"/>
        <v>0</v>
      </c>
      <c r="R206" s="57">
        <f>+'[1]ปร.5 ท'!$F$15</f>
        <v>1.3607</v>
      </c>
      <c r="S206" s="61">
        <f t="shared" si="11"/>
        <v>0</v>
      </c>
      <c r="T206" s="60">
        <f t="shared" si="12"/>
        <v>0</v>
      </c>
    </row>
    <row r="207" spans="1:20" ht="21.75" hidden="1" x14ac:dyDescent="0.5">
      <c r="A207" s="67"/>
      <c r="B207" s="52"/>
      <c r="C207" s="65" t="s">
        <v>7</v>
      </c>
      <c r="D207" s="89" t="s">
        <v>295</v>
      </c>
      <c r="E207" s="54"/>
      <c r="F207" s="54"/>
      <c r="G207" s="54"/>
      <c r="H207" s="54"/>
      <c r="I207" s="54"/>
      <c r="J207" s="54"/>
      <c r="K207" s="54"/>
      <c r="L207" s="54"/>
      <c r="M207" s="55"/>
      <c r="N207" s="56" t="s">
        <v>282</v>
      </c>
      <c r="O207" s="59">
        <f>+[1]สรุปปริมาณงาน!AE154</f>
        <v>0</v>
      </c>
      <c r="P207" s="60">
        <f>IF(O207=0,0,3430)</f>
        <v>0</v>
      </c>
      <c r="Q207" s="60">
        <f t="shared" si="10"/>
        <v>0</v>
      </c>
      <c r="R207" s="57">
        <f>+'[1]ปร.5 ท'!$F$15</f>
        <v>1.3607</v>
      </c>
      <c r="S207" s="61">
        <f t="shared" si="11"/>
        <v>0</v>
      </c>
      <c r="T207" s="60">
        <f t="shared" si="12"/>
        <v>0</v>
      </c>
    </row>
    <row r="208" spans="1:20" ht="21.75" hidden="1" x14ac:dyDescent="0.5">
      <c r="A208" s="67"/>
      <c r="B208" s="52"/>
      <c r="C208" s="65" t="s">
        <v>7</v>
      </c>
      <c r="D208" s="89" t="s">
        <v>296</v>
      </c>
      <c r="E208" s="54"/>
      <c r="F208" s="54"/>
      <c r="G208" s="54"/>
      <c r="H208" s="54"/>
      <c r="I208" s="54"/>
      <c r="J208" s="54"/>
      <c r="K208" s="54"/>
      <c r="L208" s="54"/>
      <c r="M208" s="55"/>
      <c r="N208" s="56" t="s">
        <v>282</v>
      </c>
      <c r="O208" s="59">
        <f>+[1]สรุปปริมาณงาน!AE155</f>
        <v>0</v>
      </c>
      <c r="P208" s="60">
        <f>IF(O208=0,0,2990)</f>
        <v>0</v>
      </c>
      <c r="Q208" s="60">
        <f t="shared" si="10"/>
        <v>0</v>
      </c>
      <c r="R208" s="57">
        <f>+'[1]ปร.5 ท'!$F$15</f>
        <v>1.3607</v>
      </c>
      <c r="S208" s="61">
        <f t="shared" si="11"/>
        <v>0</v>
      </c>
      <c r="T208" s="60">
        <f t="shared" si="12"/>
        <v>0</v>
      </c>
    </row>
    <row r="209" spans="1:20" ht="21.75" hidden="1" x14ac:dyDescent="0.5">
      <c r="A209" s="67"/>
      <c r="B209" s="52"/>
      <c r="C209" s="65" t="s">
        <v>7</v>
      </c>
      <c r="D209" s="89" t="s">
        <v>297</v>
      </c>
      <c r="E209" s="54"/>
      <c r="F209" s="54"/>
      <c r="G209" s="54"/>
      <c r="H209" s="54"/>
      <c r="I209" s="54"/>
      <c r="J209" s="54"/>
      <c r="K209" s="54"/>
      <c r="L209" s="54"/>
      <c r="M209" s="55"/>
      <c r="N209" s="56" t="s">
        <v>282</v>
      </c>
      <c r="O209" s="59">
        <f>+[1]สรุปปริมาณงาน!AE156</f>
        <v>0</v>
      </c>
      <c r="P209" s="60">
        <f>IF(O209=0,0,4950)</f>
        <v>0</v>
      </c>
      <c r="Q209" s="60">
        <f t="shared" si="10"/>
        <v>0</v>
      </c>
      <c r="R209" s="57">
        <f>+'[1]ปร.5 ท'!$F$15</f>
        <v>1.3607</v>
      </c>
      <c r="S209" s="61">
        <f t="shared" si="11"/>
        <v>0</v>
      </c>
      <c r="T209" s="60">
        <f t="shared" si="12"/>
        <v>0</v>
      </c>
    </row>
    <row r="210" spans="1:20" ht="21.75" hidden="1" x14ac:dyDescent="0.5">
      <c r="A210" s="67"/>
      <c r="B210" s="52"/>
      <c r="C210" s="65" t="s">
        <v>7</v>
      </c>
      <c r="D210" s="89" t="s">
        <v>298</v>
      </c>
      <c r="E210" s="54"/>
      <c r="F210" s="54"/>
      <c r="G210" s="54"/>
      <c r="H210" s="54"/>
      <c r="I210" s="54"/>
      <c r="J210" s="54"/>
      <c r="K210" s="54"/>
      <c r="L210" s="54"/>
      <c r="M210" s="55"/>
      <c r="N210" s="56" t="s">
        <v>282</v>
      </c>
      <c r="O210" s="59">
        <f>+[1]สรุปปริมาณงาน!AE157</f>
        <v>0</v>
      </c>
      <c r="P210" s="60">
        <f>IF(O210=0,0,8240)</f>
        <v>0</v>
      </c>
      <c r="Q210" s="60">
        <f t="shared" si="10"/>
        <v>0</v>
      </c>
      <c r="R210" s="57">
        <f>+'[1]ปร.5 ท'!$F$15</f>
        <v>1.3607</v>
      </c>
      <c r="S210" s="61">
        <f t="shared" si="11"/>
        <v>0</v>
      </c>
      <c r="T210" s="60">
        <f t="shared" si="12"/>
        <v>0</v>
      </c>
    </row>
    <row r="211" spans="1:20" ht="21.75" hidden="1" x14ac:dyDescent="0.5">
      <c r="A211" s="67"/>
      <c r="B211" s="52"/>
      <c r="C211" s="65" t="s">
        <v>7</v>
      </c>
      <c r="D211" s="89" t="s">
        <v>299</v>
      </c>
      <c r="E211" s="54"/>
      <c r="F211" s="54"/>
      <c r="G211" s="54"/>
      <c r="H211" s="54"/>
      <c r="I211" s="54"/>
      <c r="J211" s="54"/>
      <c r="K211" s="54"/>
      <c r="L211" s="54"/>
      <c r="M211" s="55"/>
      <c r="N211" s="56" t="s">
        <v>282</v>
      </c>
      <c r="O211" s="59">
        <f>+[1]สรุปปริมาณงาน!AE158</f>
        <v>0</v>
      </c>
      <c r="P211" s="60">
        <f>IF(O211=0,0,13550)</f>
        <v>0</v>
      </c>
      <c r="Q211" s="60">
        <f t="shared" si="10"/>
        <v>0</v>
      </c>
      <c r="R211" s="57">
        <f>+'[1]ปร.5 ท'!$F$15</f>
        <v>1.3607</v>
      </c>
      <c r="S211" s="61">
        <f t="shared" si="11"/>
        <v>0</v>
      </c>
      <c r="T211" s="60">
        <f t="shared" si="12"/>
        <v>0</v>
      </c>
    </row>
    <row r="212" spans="1:20" ht="21.75" hidden="1" x14ac:dyDescent="0.5">
      <c r="A212" s="67"/>
      <c r="B212" s="52"/>
      <c r="C212" s="65" t="s">
        <v>7</v>
      </c>
      <c r="D212" s="89" t="s">
        <v>300</v>
      </c>
      <c r="E212" s="54"/>
      <c r="F212" s="54"/>
      <c r="G212" s="54"/>
      <c r="H212" s="54"/>
      <c r="I212" s="54"/>
      <c r="J212" s="54"/>
      <c r="K212" s="54"/>
      <c r="L212" s="54"/>
      <c r="M212" s="55"/>
      <c r="N212" s="56" t="s">
        <v>282</v>
      </c>
      <c r="O212" s="59">
        <f>+[1]สรุปปริมาณงาน!AE159</f>
        <v>0</v>
      </c>
      <c r="P212" s="60">
        <f>IF(O212=0,0,19180)</f>
        <v>0</v>
      </c>
      <c r="Q212" s="60">
        <f t="shared" si="10"/>
        <v>0</v>
      </c>
      <c r="R212" s="57">
        <f>+'[1]ปร.5 ท'!$F$15</f>
        <v>1.3607</v>
      </c>
      <c r="S212" s="61">
        <f t="shared" si="11"/>
        <v>0</v>
      </c>
      <c r="T212" s="60">
        <f t="shared" si="12"/>
        <v>0</v>
      </c>
    </row>
    <row r="213" spans="1:20" ht="21.75" hidden="1" x14ac:dyDescent="0.5">
      <c r="A213" s="67"/>
      <c r="B213" s="52"/>
      <c r="C213" s="65" t="s">
        <v>7</v>
      </c>
      <c r="D213" s="89" t="s">
        <v>301</v>
      </c>
      <c r="E213" s="54"/>
      <c r="F213" s="54"/>
      <c r="G213" s="54"/>
      <c r="H213" s="54"/>
      <c r="I213" s="54"/>
      <c r="J213" s="54"/>
      <c r="K213" s="54"/>
      <c r="L213" s="54"/>
      <c r="M213" s="55"/>
      <c r="N213" s="56" t="s">
        <v>282</v>
      </c>
      <c r="O213" s="59">
        <f>+[1]สรุปปริมาณงาน!AE160</f>
        <v>0</v>
      </c>
      <c r="P213" s="60">
        <f>IF(O213=0,0,7470)</f>
        <v>0</v>
      </c>
      <c r="Q213" s="60">
        <f t="shared" si="10"/>
        <v>0</v>
      </c>
      <c r="R213" s="57">
        <f>+'[1]ปร.5 ท'!$F$15</f>
        <v>1.3607</v>
      </c>
      <c r="S213" s="61">
        <f t="shared" si="11"/>
        <v>0</v>
      </c>
      <c r="T213" s="60">
        <f t="shared" si="12"/>
        <v>0</v>
      </c>
    </row>
    <row r="214" spans="1:20" ht="21.75" hidden="1" x14ac:dyDescent="0.5">
      <c r="A214" s="67"/>
      <c r="B214" s="52"/>
      <c r="C214" s="65" t="s">
        <v>7</v>
      </c>
      <c r="D214" s="89" t="s">
        <v>302</v>
      </c>
      <c r="E214" s="54"/>
      <c r="F214" s="54"/>
      <c r="G214" s="54"/>
      <c r="H214" s="54"/>
      <c r="I214" s="54"/>
      <c r="J214" s="54"/>
      <c r="K214" s="54"/>
      <c r="L214" s="54"/>
      <c r="M214" s="55"/>
      <c r="N214" s="56" t="s">
        <v>282</v>
      </c>
      <c r="O214" s="59">
        <f>+[1]สรุปปริมาณงาน!AE161</f>
        <v>0</v>
      </c>
      <c r="P214" s="60">
        <f>IF(O214=0,0,3080)</f>
        <v>0</v>
      </c>
      <c r="Q214" s="60">
        <f t="shared" si="10"/>
        <v>0</v>
      </c>
      <c r="R214" s="57">
        <f>+'[1]ปร.5 ท'!$F$15</f>
        <v>1.3607</v>
      </c>
      <c r="S214" s="61">
        <f t="shared" si="11"/>
        <v>0</v>
      </c>
      <c r="T214" s="60">
        <f t="shared" si="12"/>
        <v>0</v>
      </c>
    </row>
    <row r="215" spans="1:20" ht="21.75" hidden="1" x14ac:dyDescent="0.5">
      <c r="A215" s="67"/>
      <c r="B215" s="52"/>
      <c r="C215" s="65" t="s">
        <v>7</v>
      </c>
      <c r="D215" s="92" t="s">
        <v>303</v>
      </c>
      <c r="E215" s="54"/>
      <c r="F215" s="54"/>
      <c r="G215" s="54"/>
      <c r="H215" s="54"/>
      <c r="I215" s="54"/>
      <c r="J215" s="54"/>
      <c r="K215" s="54"/>
      <c r="L215" s="54"/>
      <c r="M215" s="55"/>
      <c r="N215" s="56" t="s">
        <v>282</v>
      </c>
      <c r="O215" s="59">
        <f>+[1]สรุปปริมาณงาน!AE162</f>
        <v>0</v>
      </c>
      <c r="P215" s="60">
        <f>IF(O215=0,0,6160)</f>
        <v>0</v>
      </c>
      <c r="Q215" s="60">
        <f t="shared" si="10"/>
        <v>0</v>
      </c>
      <c r="R215" s="57">
        <f>+'[1]ปร.5 ท'!$F$15</f>
        <v>1.3607</v>
      </c>
      <c r="S215" s="61">
        <f t="shared" si="11"/>
        <v>0</v>
      </c>
      <c r="T215" s="60">
        <f t="shared" si="12"/>
        <v>0</v>
      </c>
    </row>
    <row r="216" spans="1:20" ht="21.75" hidden="1" x14ac:dyDescent="0.5">
      <c r="A216" s="67"/>
      <c r="B216" s="52"/>
      <c r="C216" s="65" t="s">
        <v>7</v>
      </c>
      <c r="D216" s="92" t="s">
        <v>304</v>
      </c>
      <c r="E216" s="54"/>
      <c r="F216" s="54"/>
      <c r="G216" s="54"/>
      <c r="H216" s="54"/>
      <c r="I216" s="54"/>
      <c r="J216" s="54"/>
      <c r="K216" s="54"/>
      <c r="L216" s="54"/>
      <c r="M216" s="55"/>
      <c r="N216" s="56" t="s">
        <v>282</v>
      </c>
      <c r="O216" s="59">
        <f>+[1]สรุปปริมาณงาน!AE163</f>
        <v>0</v>
      </c>
      <c r="P216" s="60">
        <f>IF(O216=0,0,9910)</f>
        <v>0</v>
      </c>
      <c r="Q216" s="60">
        <f t="shared" si="10"/>
        <v>0</v>
      </c>
      <c r="R216" s="57">
        <f>+'[1]ปร.5 ท'!$F$15</f>
        <v>1.3607</v>
      </c>
      <c r="S216" s="61">
        <f t="shared" si="11"/>
        <v>0</v>
      </c>
      <c r="T216" s="60">
        <f t="shared" si="12"/>
        <v>0</v>
      </c>
    </row>
    <row r="217" spans="1:20" ht="21.75" hidden="1" x14ac:dyDescent="0.5">
      <c r="A217" s="67"/>
      <c r="B217" s="52"/>
      <c r="C217" s="65" t="s">
        <v>7</v>
      </c>
      <c r="D217" s="92" t="s">
        <v>305</v>
      </c>
      <c r="E217" s="54"/>
      <c r="F217" s="54"/>
      <c r="G217" s="54"/>
      <c r="H217" s="54"/>
      <c r="I217" s="54"/>
      <c r="J217" s="54"/>
      <c r="K217" s="54"/>
      <c r="L217" s="54"/>
      <c r="M217" s="55"/>
      <c r="N217" s="56" t="s">
        <v>282</v>
      </c>
      <c r="O217" s="59">
        <f>+[1]สรุปปริมาณงาน!AE164</f>
        <v>0</v>
      </c>
      <c r="P217" s="60">
        <f>IF(O217=0,0,11530)</f>
        <v>0</v>
      </c>
      <c r="Q217" s="60">
        <f t="shared" si="10"/>
        <v>0</v>
      </c>
      <c r="R217" s="57">
        <f>+'[1]ปร.5 ท'!$F$15</f>
        <v>1.3607</v>
      </c>
      <c r="S217" s="61">
        <f t="shared" si="11"/>
        <v>0</v>
      </c>
      <c r="T217" s="60">
        <f t="shared" si="12"/>
        <v>0</v>
      </c>
    </row>
    <row r="218" spans="1:20" ht="21.75" hidden="1" x14ac:dyDescent="0.5">
      <c r="A218" s="67"/>
      <c r="B218" s="52"/>
      <c r="C218" s="65" t="s">
        <v>7</v>
      </c>
      <c r="D218" s="92" t="s">
        <v>306</v>
      </c>
      <c r="E218" s="54"/>
      <c r="F218" s="54"/>
      <c r="G218" s="54"/>
      <c r="H218" s="54"/>
      <c r="I218" s="54"/>
      <c r="J218" s="54"/>
      <c r="K218" s="54"/>
      <c r="L218" s="54"/>
      <c r="M218" s="55"/>
      <c r="N218" s="56" t="s">
        <v>282</v>
      </c>
      <c r="O218" s="59">
        <f>+[1]สรุปปริมาณงาน!AE165</f>
        <v>0</v>
      </c>
      <c r="P218" s="60">
        <f>IF(O218=0,0,6360)</f>
        <v>0</v>
      </c>
      <c r="Q218" s="60">
        <f t="shared" si="10"/>
        <v>0</v>
      </c>
      <c r="R218" s="57">
        <f>+'[1]ปร.5 ท'!$F$15</f>
        <v>1.3607</v>
      </c>
      <c r="S218" s="61">
        <f t="shared" si="11"/>
        <v>0</v>
      </c>
      <c r="T218" s="60">
        <f t="shared" si="12"/>
        <v>0</v>
      </c>
    </row>
    <row r="219" spans="1:20" ht="21.75" hidden="1" x14ac:dyDescent="0.5">
      <c r="A219" s="67"/>
      <c r="B219" s="52"/>
      <c r="C219" s="65" t="s">
        <v>307</v>
      </c>
      <c r="D219" s="52" t="s">
        <v>308</v>
      </c>
      <c r="E219" s="54"/>
      <c r="F219" s="54"/>
      <c r="G219" s="54"/>
      <c r="H219" s="54"/>
      <c r="I219" s="54"/>
      <c r="J219" s="54"/>
      <c r="K219" s="54"/>
      <c r="L219" s="54"/>
      <c r="M219" s="55"/>
      <c r="N219" s="56"/>
      <c r="O219" s="64"/>
      <c r="P219" s="57" t="s">
        <v>98</v>
      </c>
      <c r="Q219" s="60"/>
      <c r="R219" s="57"/>
      <c r="S219" s="57"/>
      <c r="T219" s="57"/>
    </row>
    <row r="220" spans="1:20" ht="21.75" hidden="1" x14ac:dyDescent="0.5">
      <c r="A220" s="67"/>
      <c r="B220" s="52"/>
      <c r="C220" s="65"/>
      <c r="D220" s="65" t="s">
        <v>309</v>
      </c>
      <c r="E220" s="52" t="s">
        <v>310</v>
      </c>
      <c r="F220" s="54"/>
      <c r="G220" s="54"/>
      <c r="H220" s="54"/>
      <c r="I220" s="54"/>
      <c r="J220" s="54"/>
      <c r="K220" s="54"/>
      <c r="L220" s="54"/>
      <c r="M220" s="55"/>
      <c r="N220" s="56" t="s">
        <v>311</v>
      </c>
      <c r="O220" s="59">
        <f>+[1]สรุปปริมาณงาน!AE168</f>
        <v>0</v>
      </c>
      <c r="P220" s="60">
        <f>IF(O220=0,0,480)</f>
        <v>0</v>
      </c>
      <c r="Q220" s="60">
        <f t="shared" si="10"/>
        <v>0</v>
      </c>
      <c r="R220" s="57">
        <f>+'[1]ปร.5 ท'!$F$15</f>
        <v>1.3607</v>
      </c>
      <c r="S220" s="61">
        <f>+P220*R220</f>
        <v>0</v>
      </c>
      <c r="T220" s="60">
        <f>+O220*S220</f>
        <v>0</v>
      </c>
    </row>
    <row r="221" spans="1:20" ht="21.75" hidden="1" x14ac:dyDescent="0.5">
      <c r="A221" s="67"/>
      <c r="B221" s="52"/>
      <c r="C221" s="65"/>
      <c r="D221" s="65" t="s">
        <v>312</v>
      </c>
      <c r="E221" s="52" t="s">
        <v>313</v>
      </c>
      <c r="F221" s="54"/>
      <c r="G221" s="54"/>
      <c r="H221" s="54"/>
      <c r="I221" s="54"/>
      <c r="J221" s="54"/>
      <c r="K221" s="54"/>
      <c r="L221" s="54"/>
      <c r="M221" s="55"/>
      <c r="N221" s="56" t="s">
        <v>311</v>
      </c>
      <c r="O221" s="59">
        <f>+[1]สรุปปริมาณงาน!AE169</f>
        <v>0</v>
      </c>
      <c r="P221" s="60">
        <f>IF(O221=0,0,1690)</f>
        <v>0</v>
      </c>
      <c r="Q221" s="60">
        <f t="shared" si="10"/>
        <v>0</v>
      </c>
      <c r="R221" s="57">
        <f>+'[1]ปร.5 ท'!$F$15</f>
        <v>1.3607</v>
      </c>
      <c r="S221" s="61">
        <f>+P221*R221</f>
        <v>0</v>
      </c>
      <c r="T221" s="60">
        <f>+O221*S221</f>
        <v>0</v>
      </c>
    </row>
    <row r="222" spans="1:20" ht="21.75" hidden="1" x14ac:dyDescent="0.5">
      <c r="A222" s="67"/>
      <c r="B222" s="52"/>
      <c r="C222" s="65"/>
      <c r="D222" s="65" t="s">
        <v>314</v>
      </c>
      <c r="E222" s="52" t="s">
        <v>315</v>
      </c>
      <c r="F222" s="54"/>
      <c r="G222" s="54"/>
      <c r="H222" s="54"/>
      <c r="I222" s="54"/>
      <c r="J222" s="54"/>
      <c r="K222" s="54"/>
      <c r="L222" s="54"/>
      <c r="M222" s="55"/>
      <c r="N222" s="56" t="s">
        <v>311</v>
      </c>
      <c r="O222" s="59">
        <f>+[1]สรุปปริมาณงาน!AE170</f>
        <v>0</v>
      </c>
      <c r="P222" s="60">
        <f>IF(O222=0,0,230)</f>
        <v>0</v>
      </c>
      <c r="Q222" s="60">
        <f t="shared" si="10"/>
        <v>0</v>
      </c>
      <c r="R222" s="57">
        <f>+'[1]ปร.5 ท'!$F$15</f>
        <v>1.3607</v>
      </c>
      <c r="S222" s="61">
        <f>+P222*R222</f>
        <v>0</v>
      </c>
      <c r="T222" s="60">
        <f>+O222*S222</f>
        <v>0</v>
      </c>
    </row>
    <row r="223" spans="1:20" ht="21.75" hidden="1" x14ac:dyDescent="0.5">
      <c r="A223" s="67"/>
      <c r="B223" s="52"/>
      <c r="C223" s="65" t="s">
        <v>316</v>
      </c>
      <c r="D223" s="52" t="s">
        <v>317</v>
      </c>
      <c r="E223" s="54"/>
      <c r="F223" s="54"/>
      <c r="G223" s="54"/>
      <c r="H223" s="54"/>
      <c r="I223" s="54"/>
      <c r="J223" s="54"/>
      <c r="K223" s="54"/>
      <c r="L223" s="54"/>
      <c r="M223" s="55"/>
      <c r="N223" s="56"/>
      <c r="O223" s="64"/>
      <c r="P223" s="57"/>
      <c r="Q223" s="60"/>
      <c r="R223" s="57"/>
      <c r="S223" s="57"/>
      <c r="T223" s="57"/>
    </row>
    <row r="224" spans="1:20" ht="21.75" hidden="1" x14ac:dyDescent="0.5">
      <c r="A224" s="67"/>
      <c r="B224" s="51"/>
      <c r="C224" s="65"/>
      <c r="D224" s="65" t="s">
        <v>318</v>
      </c>
      <c r="E224" s="52" t="s">
        <v>319</v>
      </c>
      <c r="F224" s="54"/>
      <c r="G224" s="54"/>
      <c r="H224" s="54"/>
      <c r="I224" s="54"/>
      <c r="J224" s="54"/>
      <c r="K224" s="54"/>
      <c r="L224" s="54"/>
      <c r="M224" s="55"/>
      <c r="N224" s="56"/>
      <c r="O224" s="64"/>
      <c r="P224" s="57"/>
      <c r="Q224" s="60"/>
      <c r="R224" s="57"/>
      <c r="S224" s="57"/>
      <c r="T224" s="57"/>
    </row>
    <row r="225" spans="1:20" ht="21.75" hidden="1" x14ac:dyDescent="0.5">
      <c r="A225" s="67"/>
      <c r="B225" s="51"/>
      <c r="C225" s="65"/>
      <c r="D225" s="65"/>
      <c r="E225" s="65" t="s">
        <v>320</v>
      </c>
      <c r="F225" s="54" t="s">
        <v>321</v>
      </c>
      <c r="G225" s="54"/>
      <c r="H225" s="54"/>
      <c r="I225" s="54"/>
      <c r="J225" s="54"/>
      <c r="K225" s="54"/>
      <c r="L225" s="54"/>
      <c r="M225" s="55"/>
      <c r="N225" s="56" t="s">
        <v>59</v>
      </c>
      <c r="O225" s="59">
        <v>0</v>
      </c>
      <c r="P225" s="60">
        <f>IF(O225=0,0,270)</f>
        <v>0</v>
      </c>
      <c r="Q225" s="60">
        <f t="shared" si="10"/>
        <v>0</v>
      </c>
      <c r="R225" s="57">
        <f>+'[1]ปร.5 ท'!$F$15</f>
        <v>1.3607</v>
      </c>
      <c r="S225" s="61">
        <f>+P225*R225</f>
        <v>0</v>
      </c>
      <c r="T225" s="60">
        <f>+O225*S225</f>
        <v>0</v>
      </c>
    </row>
    <row r="226" spans="1:20" ht="21.75" hidden="1" x14ac:dyDescent="0.5">
      <c r="A226" s="67"/>
      <c r="B226" s="51"/>
      <c r="C226" s="65"/>
      <c r="D226" s="65"/>
      <c r="E226" s="65" t="s">
        <v>322</v>
      </c>
      <c r="F226" s="54" t="s">
        <v>323</v>
      </c>
      <c r="G226" s="54"/>
      <c r="H226" s="54"/>
      <c r="I226" s="54"/>
      <c r="J226" s="54"/>
      <c r="K226" s="54"/>
      <c r="L226" s="54"/>
      <c r="M226" s="55"/>
      <c r="N226" s="56" t="s">
        <v>59</v>
      </c>
      <c r="O226" s="59">
        <f>+[1]สรุปปริมาณงาน!AE174</f>
        <v>0</v>
      </c>
      <c r="P226" s="60">
        <f>IF(O226=0,0,120)</f>
        <v>0</v>
      </c>
      <c r="Q226" s="60">
        <f t="shared" si="10"/>
        <v>0</v>
      </c>
      <c r="R226" s="57">
        <f>+'[1]ปร.5 ท'!$F$15</f>
        <v>1.3607</v>
      </c>
      <c r="S226" s="61">
        <f>+P226*R226</f>
        <v>0</v>
      </c>
      <c r="T226" s="60">
        <f>+O226*S226</f>
        <v>0</v>
      </c>
    </row>
    <row r="227" spans="1:20" ht="21.75" hidden="1" x14ac:dyDescent="0.5">
      <c r="A227" s="67"/>
      <c r="B227" s="51"/>
      <c r="C227" s="65"/>
      <c r="D227" s="65" t="s">
        <v>324</v>
      </c>
      <c r="E227" s="52" t="s">
        <v>325</v>
      </c>
      <c r="F227" s="54"/>
      <c r="G227" s="54"/>
      <c r="H227" s="54"/>
      <c r="I227" s="54"/>
      <c r="J227" s="54"/>
      <c r="K227" s="54"/>
      <c r="L227" s="54"/>
      <c r="M227" s="55"/>
      <c r="N227" s="56"/>
      <c r="O227" s="64"/>
      <c r="P227" s="57"/>
      <c r="Q227" s="60"/>
      <c r="R227" s="57"/>
      <c r="S227" s="57"/>
      <c r="T227" s="57"/>
    </row>
    <row r="228" spans="1:20" ht="21.75" hidden="1" x14ac:dyDescent="0.5">
      <c r="A228" s="67"/>
      <c r="B228" s="51"/>
      <c r="C228" s="65"/>
      <c r="D228" s="65"/>
      <c r="E228" s="65" t="s">
        <v>326</v>
      </c>
      <c r="F228" s="54" t="s">
        <v>321</v>
      </c>
      <c r="G228" s="54"/>
      <c r="H228" s="54"/>
      <c r="I228" s="54"/>
      <c r="J228" s="54"/>
      <c r="K228" s="54"/>
      <c r="L228" s="54"/>
      <c r="M228" s="55"/>
      <c r="N228" s="56" t="s">
        <v>59</v>
      </c>
      <c r="O228" s="59">
        <v>0</v>
      </c>
      <c r="P228" s="60">
        <f>IF(O228=0,0,270)</f>
        <v>0</v>
      </c>
      <c r="Q228" s="60">
        <f t="shared" si="10"/>
        <v>0</v>
      </c>
      <c r="R228" s="57">
        <f>+'[1]ปร.5 ท'!$F$15</f>
        <v>1.3607</v>
      </c>
      <c r="S228" s="61">
        <f>+P228*R228</f>
        <v>0</v>
      </c>
      <c r="T228" s="60">
        <f>+O228*S228</f>
        <v>0</v>
      </c>
    </row>
    <row r="229" spans="1:20" ht="21.75" hidden="1" x14ac:dyDescent="0.5">
      <c r="A229" s="67"/>
      <c r="B229" s="51"/>
      <c r="C229" s="65"/>
      <c r="D229" s="65"/>
      <c r="E229" s="65" t="s">
        <v>327</v>
      </c>
      <c r="F229" s="54" t="s">
        <v>323</v>
      </c>
      <c r="G229" s="54"/>
      <c r="H229" s="54"/>
      <c r="I229" s="54"/>
      <c r="J229" s="54"/>
      <c r="K229" s="54"/>
      <c r="L229" s="54"/>
      <c r="M229" s="55"/>
      <c r="N229" s="56" t="s">
        <v>59</v>
      </c>
      <c r="O229" s="59">
        <f>+[1]สรุปปริมาณงาน!AE177</f>
        <v>0</v>
      </c>
      <c r="P229" s="60">
        <f>IF(O229=0,0,120)</f>
        <v>0</v>
      </c>
      <c r="Q229" s="60">
        <f t="shared" si="10"/>
        <v>0</v>
      </c>
      <c r="R229" s="57">
        <f>+'[1]ปร.5 ท'!$F$15</f>
        <v>1.3607</v>
      </c>
      <c r="S229" s="61">
        <f>+P229*R229</f>
        <v>0</v>
      </c>
      <c r="T229" s="60">
        <f>+O229*S229</f>
        <v>0</v>
      </c>
    </row>
    <row r="230" spans="1:20" ht="21.75" hidden="1" x14ac:dyDescent="0.5">
      <c r="A230" s="67"/>
      <c r="B230" s="51"/>
      <c r="C230" s="65"/>
      <c r="D230" s="65" t="s">
        <v>328</v>
      </c>
      <c r="E230" s="52" t="s">
        <v>329</v>
      </c>
      <c r="F230" s="54"/>
      <c r="G230" s="54"/>
      <c r="H230" s="54"/>
      <c r="I230" s="54"/>
      <c r="J230" s="54"/>
      <c r="K230" s="54"/>
      <c r="L230" s="54"/>
      <c r="M230" s="55"/>
      <c r="N230" s="56" t="s">
        <v>59</v>
      </c>
      <c r="O230" s="59">
        <f>+[1]สรุปปริมาณงาน!AE178</f>
        <v>0</v>
      </c>
      <c r="P230" s="60">
        <f>IF(O230=0,0,2659)</f>
        <v>0</v>
      </c>
      <c r="Q230" s="60">
        <f t="shared" si="10"/>
        <v>0</v>
      </c>
      <c r="R230" s="57">
        <f>+'[1]ปร.5 ท'!$F$15</f>
        <v>1.3607</v>
      </c>
      <c r="S230" s="61">
        <f t="shared" ref="S230:S269" si="13">+P230*R230</f>
        <v>0</v>
      </c>
      <c r="T230" s="60">
        <f t="shared" ref="T230:T269" si="14">+O230*S230</f>
        <v>0</v>
      </c>
    </row>
    <row r="231" spans="1:20" ht="21.75" hidden="1" x14ac:dyDescent="0.5">
      <c r="A231" s="67"/>
      <c r="B231" s="51"/>
      <c r="C231" s="65" t="s">
        <v>330</v>
      </c>
      <c r="D231" s="52" t="s">
        <v>331</v>
      </c>
      <c r="E231" s="54"/>
      <c r="F231" s="54"/>
      <c r="G231" s="54"/>
      <c r="H231" s="54"/>
      <c r="I231" s="54"/>
      <c r="J231" s="54"/>
      <c r="K231" s="54"/>
      <c r="L231" s="54"/>
      <c r="M231" s="55"/>
      <c r="N231" s="56"/>
      <c r="O231" s="64"/>
      <c r="P231" s="57"/>
      <c r="Q231" s="60">
        <f t="shared" si="10"/>
        <v>0</v>
      </c>
      <c r="R231" s="57"/>
      <c r="S231" s="61">
        <f t="shared" si="13"/>
        <v>0</v>
      </c>
      <c r="T231" s="60">
        <f t="shared" si="14"/>
        <v>0</v>
      </c>
    </row>
    <row r="232" spans="1:20" ht="21.75" hidden="1" x14ac:dyDescent="0.5">
      <c r="A232" s="67"/>
      <c r="B232" s="51"/>
      <c r="C232" s="65"/>
      <c r="D232" s="65" t="s">
        <v>332</v>
      </c>
      <c r="E232" s="52" t="s">
        <v>333</v>
      </c>
      <c r="F232" s="54"/>
      <c r="G232" s="54"/>
      <c r="H232" s="54"/>
      <c r="I232" s="54"/>
      <c r="J232" s="54"/>
      <c r="K232" s="54"/>
      <c r="L232" s="54"/>
      <c r="M232" s="55"/>
      <c r="N232" s="56" t="s">
        <v>282</v>
      </c>
      <c r="O232" s="59">
        <f>+[1]สรุปปริมาณงาน!AE180</f>
        <v>0</v>
      </c>
      <c r="P232" s="60">
        <f>IF(O232=0,0,190)</f>
        <v>0</v>
      </c>
      <c r="Q232" s="60">
        <f t="shared" si="10"/>
        <v>0</v>
      </c>
      <c r="R232" s="57">
        <f>+'[1]ปร.5 ท'!$F$15</f>
        <v>1.3607</v>
      </c>
      <c r="S232" s="61">
        <f t="shared" si="13"/>
        <v>0</v>
      </c>
      <c r="T232" s="60">
        <f t="shared" si="14"/>
        <v>0</v>
      </c>
    </row>
    <row r="233" spans="1:20" ht="21.75" hidden="1" x14ac:dyDescent="0.5">
      <c r="A233" s="67"/>
      <c r="B233" s="51"/>
      <c r="C233" s="65"/>
      <c r="D233" s="65" t="s">
        <v>334</v>
      </c>
      <c r="E233" s="52" t="s">
        <v>335</v>
      </c>
      <c r="F233" s="54"/>
      <c r="G233" s="54"/>
      <c r="H233" s="54"/>
      <c r="I233" s="54"/>
      <c r="J233" s="54"/>
      <c r="K233" s="54"/>
      <c r="L233" s="54"/>
      <c r="M233" s="55"/>
      <c r="N233" s="56" t="s">
        <v>282</v>
      </c>
      <c r="O233" s="59">
        <f>+[1]สรุปปริมาณงาน!AE181</f>
        <v>0</v>
      </c>
      <c r="P233" s="60">
        <f>IF(O233=0,0,215)</f>
        <v>0</v>
      </c>
      <c r="Q233" s="60">
        <f t="shared" si="10"/>
        <v>0</v>
      </c>
      <c r="R233" s="57">
        <f>+'[1]ปร.5 ท'!$F$15</f>
        <v>1.3607</v>
      </c>
      <c r="S233" s="61">
        <f t="shared" si="13"/>
        <v>0</v>
      </c>
      <c r="T233" s="60">
        <f t="shared" si="14"/>
        <v>0</v>
      </c>
    </row>
    <row r="234" spans="1:20" ht="21.75" hidden="1" x14ac:dyDescent="0.5">
      <c r="A234" s="67"/>
      <c r="B234" s="58">
        <v>5.4</v>
      </c>
      <c r="C234" s="52" t="s">
        <v>336</v>
      </c>
      <c r="D234" s="52"/>
      <c r="E234" s="54"/>
      <c r="F234" s="54"/>
      <c r="G234" s="54"/>
      <c r="H234" s="54"/>
      <c r="I234" s="54"/>
      <c r="J234" s="54"/>
      <c r="K234" s="54"/>
      <c r="L234" s="54"/>
      <c r="M234" s="55"/>
      <c r="N234" s="56" t="s">
        <v>59</v>
      </c>
      <c r="O234" s="59">
        <f>+[1]สรุปปริมาณงาน!AE182</f>
        <v>0</v>
      </c>
      <c r="P234" s="60">
        <f>IF(O234=0,0,400)</f>
        <v>0</v>
      </c>
      <c r="Q234" s="60">
        <f t="shared" si="10"/>
        <v>0</v>
      </c>
      <c r="R234" s="57">
        <f>+'[1]ปร.5 ท'!$F$15</f>
        <v>1.3607</v>
      </c>
      <c r="S234" s="61">
        <f t="shared" si="13"/>
        <v>0</v>
      </c>
      <c r="T234" s="60">
        <f t="shared" si="14"/>
        <v>0</v>
      </c>
    </row>
    <row r="235" spans="1:20" ht="21.75" hidden="1" x14ac:dyDescent="0.5">
      <c r="A235" s="67"/>
      <c r="B235" s="58">
        <v>5.5</v>
      </c>
      <c r="C235" s="52" t="s">
        <v>337</v>
      </c>
      <c r="D235" s="52"/>
      <c r="E235" s="54"/>
      <c r="F235" s="54"/>
      <c r="G235" s="54"/>
      <c r="H235" s="54"/>
      <c r="I235" s="54"/>
      <c r="J235" s="54"/>
      <c r="K235" s="54"/>
      <c r="L235" s="54"/>
      <c r="M235" s="55"/>
      <c r="N235" s="56" t="s">
        <v>153</v>
      </c>
      <c r="O235" s="59">
        <f>+[1]สรุปปริมาณงาน!AE183</f>
        <v>0</v>
      </c>
      <c r="P235" s="60">
        <f>IF(O235=0,0,850)</f>
        <v>0</v>
      </c>
      <c r="Q235" s="60">
        <f t="shared" si="10"/>
        <v>0</v>
      </c>
      <c r="R235" s="57">
        <f>+'[1]ปร.5 ท'!$F$15</f>
        <v>1.3607</v>
      </c>
      <c r="S235" s="61">
        <f t="shared" si="13"/>
        <v>0</v>
      </c>
      <c r="T235" s="60">
        <f t="shared" si="14"/>
        <v>0</v>
      </c>
    </row>
    <row r="236" spans="1:20" ht="21.75" hidden="1" x14ac:dyDescent="0.5">
      <c r="A236" s="67"/>
      <c r="B236" s="58">
        <v>5.6</v>
      </c>
      <c r="C236" s="52" t="s">
        <v>338</v>
      </c>
      <c r="D236" s="52"/>
      <c r="E236" s="54"/>
      <c r="F236" s="54"/>
      <c r="G236" s="54"/>
      <c r="H236" s="54"/>
      <c r="I236" s="54"/>
      <c r="J236" s="54"/>
      <c r="K236" s="54"/>
      <c r="L236" s="54"/>
      <c r="M236" s="55"/>
      <c r="N236" s="56" t="s">
        <v>153</v>
      </c>
      <c r="O236" s="59">
        <f>+[1]สรุปปริมาณงาน!AE184</f>
        <v>0</v>
      </c>
      <c r="P236" s="60">
        <f>IF(O236=0,0,[1]ราคาต่อหน่วยงานทาง!N1913)</f>
        <v>0</v>
      </c>
      <c r="Q236" s="60">
        <f t="shared" si="10"/>
        <v>0</v>
      </c>
      <c r="R236" s="57">
        <f>+'[1]ปร.5 ท'!$F$15</f>
        <v>1.3607</v>
      </c>
      <c r="S236" s="61">
        <f t="shared" si="13"/>
        <v>0</v>
      </c>
      <c r="T236" s="60">
        <f t="shared" si="14"/>
        <v>0</v>
      </c>
    </row>
    <row r="237" spans="1:20" ht="21.75" hidden="1" x14ac:dyDescent="0.5">
      <c r="A237" s="67"/>
      <c r="B237" s="58">
        <v>5.7</v>
      </c>
      <c r="C237" s="52" t="s">
        <v>339</v>
      </c>
      <c r="D237" s="52"/>
      <c r="E237" s="54"/>
      <c r="F237" s="54"/>
      <c r="G237" s="54"/>
      <c r="H237" s="54"/>
      <c r="I237" s="54"/>
      <c r="J237" s="54"/>
      <c r="K237" s="54"/>
      <c r="L237" s="54"/>
      <c r="M237" s="55"/>
      <c r="N237" s="56" t="s">
        <v>59</v>
      </c>
      <c r="O237" s="59">
        <f>IF([1]กรอกข้อมูลสะพาน!E140=0,0,[1]ราคาต่อหน่วยงานทาง!H1916)</f>
        <v>0</v>
      </c>
      <c r="P237" s="60">
        <f>IF(O237=0,0,[1]ราคาต่อหน่วยงานทาง!N1933)</f>
        <v>0</v>
      </c>
      <c r="Q237" s="60">
        <f t="shared" si="10"/>
        <v>0</v>
      </c>
      <c r="R237" s="57">
        <f>+'[1]ปร.5 ท'!$F$15</f>
        <v>1.3607</v>
      </c>
      <c r="S237" s="61">
        <f t="shared" si="13"/>
        <v>0</v>
      </c>
      <c r="T237" s="60">
        <f t="shared" si="14"/>
        <v>0</v>
      </c>
    </row>
    <row r="238" spans="1:20" ht="21.75" hidden="1" x14ac:dyDescent="0.5">
      <c r="A238" s="67" t="s">
        <v>98</v>
      </c>
      <c r="B238" s="58">
        <v>5.8</v>
      </c>
      <c r="C238" s="52" t="s">
        <v>340</v>
      </c>
      <c r="D238" s="52"/>
      <c r="E238" s="54" t="s">
        <v>61</v>
      </c>
      <c r="F238" s="63">
        <f>IF([1]กรอกข้อมูลสะพาน!E157=0,0,[1]ราคาต่อหน่วยงานทาง!F1935)</f>
        <v>0</v>
      </c>
      <c r="G238" s="54" t="s">
        <v>142</v>
      </c>
      <c r="H238" s="54"/>
      <c r="I238" s="54"/>
      <c r="J238" s="54"/>
      <c r="K238" s="54"/>
      <c r="L238" s="54"/>
      <c r="M238" s="55"/>
      <c r="N238" s="56" t="s">
        <v>59</v>
      </c>
      <c r="O238" s="59">
        <f>+[1]ราคาต่อหน่วยงานทาง!K1936</f>
        <v>0</v>
      </c>
      <c r="P238" s="60">
        <f>+[1]ราคาต่อหน่วยงานทาง!N1960</f>
        <v>0</v>
      </c>
      <c r="Q238" s="60">
        <f t="shared" si="10"/>
        <v>0</v>
      </c>
      <c r="R238" s="57">
        <f>+'[1]ปร.5 ท'!$F$15</f>
        <v>1.3607</v>
      </c>
      <c r="S238" s="61">
        <f t="shared" si="13"/>
        <v>0</v>
      </c>
      <c r="T238" s="60">
        <f t="shared" si="14"/>
        <v>0</v>
      </c>
    </row>
    <row r="239" spans="1:20" ht="21.75" hidden="1" x14ac:dyDescent="0.5">
      <c r="A239" s="67">
        <v>6</v>
      </c>
      <c r="B239" s="99" t="s">
        <v>341</v>
      </c>
      <c r="C239" s="52"/>
      <c r="D239" s="52"/>
      <c r="E239" s="54"/>
      <c r="F239" s="54"/>
      <c r="G239" s="54"/>
      <c r="H239" s="54"/>
      <c r="I239" s="54"/>
      <c r="J239" s="54"/>
      <c r="K239" s="54"/>
      <c r="L239" s="54"/>
      <c r="M239" s="55"/>
      <c r="N239" s="56"/>
      <c r="O239" s="56"/>
      <c r="P239" s="57"/>
      <c r="Q239" s="60">
        <f t="shared" si="10"/>
        <v>0</v>
      </c>
      <c r="R239" s="57"/>
      <c r="S239" s="61">
        <f t="shared" si="13"/>
        <v>0</v>
      </c>
      <c r="T239" s="60">
        <f t="shared" si="14"/>
        <v>0</v>
      </c>
    </row>
    <row r="240" spans="1:20" ht="21.75" hidden="1" x14ac:dyDescent="0.5">
      <c r="A240" s="67"/>
      <c r="B240" s="58">
        <v>6.1</v>
      </c>
      <c r="C240" s="52" t="s">
        <v>342</v>
      </c>
      <c r="D240" s="52"/>
      <c r="E240" s="54"/>
      <c r="F240" s="54"/>
      <c r="G240" s="54"/>
      <c r="H240" s="54"/>
      <c r="I240" s="54"/>
      <c r="J240" s="54"/>
      <c r="K240" s="54"/>
      <c r="L240" s="54"/>
      <c r="M240" s="55"/>
      <c r="N240" s="56"/>
      <c r="O240" s="56"/>
      <c r="P240" s="57"/>
      <c r="Q240" s="60">
        <f t="shared" si="10"/>
        <v>0</v>
      </c>
      <c r="R240" s="57"/>
      <c r="S240" s="61">
        <f t="shared" si="13"/>
        <v>0</v>
      </c>
      <c r="T240" s="60">
        <f t="shared" si="14"/>
        <v>0</v>
      </c>
    </row>
    <row r="241" spans="1:20" ht="21.75" hidden="1" x14ac:dyDescent="0.5">
      <c r="A241" s="67"/>
      <c r="B241" s="58"/>
      <c r="C241" s="65" t="s">
        <v>343</v>
      </c>
      <c r="D241" s="52" t="s">
        <v>344</v>
      </c>
      <c r="E241" s="54"/>
      <c r="F241" s="54"/>
      <c r="G241" s="54"/>
      <c r="H241" s="54"/>
      <c r="I241" s="54"/>
      <c r="J241" s="54"/>
      <c r="K241" s="54"/>
      <c r="L241" s="54"/>
      <c r="M241" s="55"/>
      <c r="N241" s="56"/>
      <c r="O241" s="56"/>
      <c r="P241" s="57"/>
      <c r="Q241" s="60">
        <f t="shared" si="10"/>
        <v>0</v>
      </c>
      <c r="R241" s="57"/>
      <c r="S241" s="61">
        <f t="shared" si="13"/>
        <v>0</v>
      </c>
      <c r="T241" s="60">
        <f t="shared" si="14"/>
        <v>0</v>
      </c>
    </row>
    <row r="242" spans="1:20" ht="21.75" hidden="1" x14ac:dyDescent="0.5">
      <c r="A242" s="67"/>
      <c r="B242" s="58">
        <v>6.2</v>
      </c>
      <c r="C242" s="52" t="s">
        <v>345</v>
      </c>
      <c r="D242" s="52"/>
      <c r="E242" s="54"/>
      <c r="F242" s="54"/>
      <c r="G242" s="54"/>
      <c r="H242" s="54"/>
      <c r="I242" s="54"/>
      <c r="J242" s="54"/>
      <c r="K242" s="54"/>
      <c r="L242" s="54"/>
      <c r="M242" s="55"/>
      <c r="N242" s="56"/>
      <c r="O242" s="56"/>
      <c r="P242" s="57"/>
      <c r="Q242" s="60">
        <f t="shared" si="10"/>
        <v>0</v>
      </c>
      <c r="R242" s="57"/>
      <c r="S242" s="61">
        <f t="shared" si="13"/>
        <v>0</v>
      </c>
      <c r="T242" s="60">
        <f t="shared" si="14"/>
        <v>0</v>
      </c>
    </row>
    <row r="243" spans="1:20" ht="21.75" hidden="1" x14ac:dyDescent="0.5">
      <c r="A243" s="67"/>
      <c r="B243" s="58"/>
      <c r="C243" s="65" t="s">
        <v>346</v>
      </c>
      <c r="D243" s="52" t="s">
        <v>347</v>
      </c>
      <c r="E243" s="54"/>
      <c r="F243" s="54"/>
      <c r="G243" s="54"/>
      <c r="H243" s="54"/>
      <c r="I243" s="54"/>
      <c r="J243" s="54"/>
      <c r="K243" s="54"/>
      <c r="L243" s="54"/>
      <c r="M243" s="55"/>
      <c r="N243" s="56"/>
      <c r="O243" s="56"/>
      <c r="P243" s="57"/>
      <c r="Q243" s="60">
        <f t="shared" si="10"/>
        <v>0</v>
      </c>
      <c r="R243" s="57"/>
      <c r="S243" s="61">
        <f t="shared" si="13"/>
        <v>0</v>
      </c>
      <c r="T243" s="60">
        <f t="shared" si="14"/>
        <v>0</v>
      </c>
    </row>
    <row r="244" spans="1:20" ht="21.75" hidden="1" x14ac:dyDescent="0.5">
      <c r="A244" s="67"/>
      <c r="B244" s="58">
        <v>6.3</v>
      </c>
      <c r="C244" s="52" t="s">
        <v>348</v>
      </c>
      <c r="D244" s="52"/>
      <c r="E244" s="54"/>
      <c r="F244" s="54"/>
      <c r="G244" s="54"/>
      <c r="H244" s="54"/>
      <c r="I244" s="54"/>
      <c r="J244" s="54"/>
      <c r="K244" s="54"/>
      <c r="L244" s="54"/>
      <c r="M244" s="55"/>
      <c r="N244" s="56"/>
      <c r="O244" s="56"/>
      <c r="P244" s="57"/>
      <c r="Q244" s="60">
        <f t="shared" si="10"/>
        <v>0</v>
      </c>
      <c r="R244" s="57"/>
      <c r="S244" s="61">
        <f t="shared" si="13"/>
        <v>0</v>
      </c>
      <c r="T244" s="60">
        <f t="shared" si="14"/>
        <v>0</v>
      </c>
    </row>
    <row r="245" spans="1:20" ht="21.75" hidden="1" x14ac:dyDescent="0.5">
      <c r="A245" s="67"/>
      <c r="B245" s="58">
        <v>6.4</v>
      </c>
      <c r="C245" s="52" t="s">
        <v>349</v>
      </c>
      <c r="D245" s="52"/>
      <c r="E245" s="54"/>
      <c r="F245" s="54"/>
      <c r="G245" s="54"/>
      <c r="H245" s="54"/>
      <c r="I245" s="54"/>
      <c r="J245" s="54"/>
      <c r="K245" s="54"/>
      <c r="L245" s="54"/>
      <c r="M245" s="55"/>
      <c r="N245" s="56"/>
      <c r="O245" s="56"/>
      <c r="P245" s="57"/>
      <c r="Q245" s="60">
        <f t="shared" si="10"/>
        <v>0</v>
      </c>
      <c r="R245" s="57"/>
      <c r="S245" s="61">
        <f t="shared" si="13"/>
        <v>0</v>
      </c>
      <c r="T245" s="60">
        <f t="shared" si="14"/>
        <v>0</v>
      </c>
    </row>
    <row r="246" spans="1:20" ht="21.75" hidden="1" x14ac:dyDescent="0.5">
      <c r="A246" s="67"/>
      <c r="B246" s="58">
        <v>6.5</v>
      </c>
      <c r="C246" s="52" t="s">
        <v>350</v>
      </c>
      <c r="D246" s="52"/>
      <c r="E246" s="54"/>
      <c r="F246" s="54"/>
      <c r="G246" s="54"/>
      <c r="H246" s="54"/>
      <c r="I246" s="54"/>
      <c r="J246" s="54"/>
      <c r="K246" s="54"/>
      <c r="L246" s="54"/>
      <c r="M246" s="55"/>
      <c r="N246" s="56"/>
      <c r="O246" s="56"/>
      <c r="P246" s="57"/>
      <c r="Q246" s="60">
        <f t="shared" si="10"/>
        <v>0</v>
      </c>
      <c r="R246" s="57"/>
      <c r="S246" s="61">
        <f t="shared" si="13"/>
        <v>0</v>
      </c>
      <c r="T246" s="60">
        <f t="shared" si="14"/>
        <v>0</v>
      </c>
    </row>
    <row r="247" spans="1:20" ht="21.75" hidden="1" x14ac:dyDescent="0.5">
      <c r="A247" s="67"/>
      <c r="B247" s="58">
        <v>6.6</v>
      </c>
      <c r="C247" s="52" t="s">
        <v>351</v>
      </c>
      <c r="D247" s="52"/>
      <c r="E247" s="54"/>
      <c r="F247" s="54"/>
      <c r="G247" s="54"/>
      <c r="H247" s="54"/>
      <c r="I247" s="54"/>
      <c r="J247" s="54"/>
      <c r="K247" s="54"/>
      <c r="L247" s="54"/>
      <c r="M247" s="55"/>
      <c r="N247" s="56"/>
      <c r="O247" s="56"/>
      <c r="P247" s="57"/>
      <c r="Q247" s="60">
        <f t="shared" si="10"/>
        <v>0</v>
      </c>
      <c r="R247" s="57"/>
      <c r="S247" s="61">
        <f t="shared" si="13"/>
        <v>0</v>
      </c>
      <c r="T247" s="60">
        <f t="shared" si="14"/>
        <v>0</v>
      </c>
    </row>
    <row r="248" spans="1:20" ht="21.75" hidden="1" x14ac:dyDescent="0.5">
      <c r="A248" s="67"/>
      <c r="B248" s="58"/>
      <c r="C248" s="65" t="s">
        <v>352</v>
      </c>
      <c r="D248" s="52" t="s">
        <v>353</v>
      </c>
      <c r="E248" s="54"/>
      <c r="F248" s="54"/>
      <c r="G248" s="54"/>
      <c r="H248" s="54"/>
      <c r="I248" s="54"/>
      <c r="J248" s="54"/>
      <c r="K248" s="54"/>
      <c r="L248" s="54"/>
      <c r="M248" s="55"/>
      <c r="N248" s="56"/>
      <c r="O248" s="56"/>
      <c r="P248" s="57"/>
      <c r="Q248" s="60">
        <f t="shared" si="10"/>
        <v>0</v>
      </c>
      <c r="R248" s="57"/>
      <c r="S248" s="61">
        <f t="shared" si="13"/>
        <v>0</v>
      </c>
      <c r="T248" s="60">
        <f t="shared" si="14"/>
        <v>0</v>
      </c>
    </row>
    <row r="249" spans="1:20" ht="21.75" hidden="1" x14ac:dyDescent="0.5">
      <c r="A249" s="67"/>
      <c r="B249" s="58"/>
      <c r="C249" s="65"/>
      <c r="D249" s="65" t="s">
        <v>354</v>
      </c>
      <c r="E249" s="52" t="s">
        <v>355</v>
      </c>
      <c r="F249" s="54"/>
      <c r="G249" s="54"/>
      <c r="H249" s="54"/>
      <c r="I249" s="54"/>
      <c r="J249" s="54"/>
      <c r="K249" s="54"/>
      <c r="L249" s="54"/>
      <c r="M249" s="55"/>
      <c r="N249" s="56"/>
      <c r="O249" s="56"/>
      <c r="P249" s="57"/>
      <c r="Q249" s="60">
        <f t="shared" si="10"/>
        <v>0</v>
      </c>
      <c r="R249" s="57"/>
      <c r="S249" s="61">
        <f t="shared" si="13"/>
        <v>0</v>
      </c>
      <c r="T249" s="60">
        <f t="shared" si="14"/>
        <v>0</v>
      </c>
    </row>
    <row r="250" spans="1:20" ht="21.75" hidden="1" x14ac:dyDescent="0.5">
      <c r="A250" s="67"/>
      <c r="B250" s="58"/>
      <c r="C250" s="65"/>
      <c r="D250" s="65" t="s">
        <v>356</v>
      </c>
      <c r="E250" s="52" t="s">
        <v>355</v>
      </c>
      <c r="F250" s="54"/>
      <c r="G250" s="54"/>
      <c r="H250" s="54"/>
      <c r="I250" s="54"/>
      <c r="J250" s="54"/>
      <c r="K250" s="54"/>
      <c r="L250" s="54"/>
      <c r="M250" s="55"/>
      <c r="N250" s="56"/>
      <c r="O250" s="56"/>
      <c r="P250" s="57"/>
      <c r="Q250" s="60">
        <f t="shared" si="10"/>
        <v>0</v>
      </c>
      <c r="R250" s="57"/>
      <c r="S250" s="61">
        <f t="shared" si="13"/>
        <v>0</v>
      </c>
      <c r="T250" s="60">
        <f t="shared" si="14"/>
        <v>0</v>
      </c>
    </row>
    <row r="251" spans="1:20" ht="21.75" hidden="1" x14ac:dyDescent="0.5">
      <c r="A251" s="67"/>
      <c r="B251" s="58"/>
      <c r="C251" s="65" t="s">
        <v>357</v>
      </c>
      <c r="D251" s="52" t="s">
        <v>358</v>
      </c>
      <c r="E251" s="54"/>
      <c r="F251" s="54"/>
      <c r="G251" s="54"/>
      <c r="H251" s="54"/>
      <c r="I251" s="54"/>
      <c r="J251" s="54"/>
      <c r="K251" s="54"/>
      <c r="L251" s="54"/>
      <c r="M251" s="55"/>
      <c r="N251" s="56"/>
      <c r="O251" s="56"/>
      <c r="P251" s="57"/>
      <c r="Q251" s="60">
        <f t="shared" ref="Q251:Q280" si="15">+O251*P251</f>
        <v>0</v>
      </c>
      <c r="R251" s="57"/>
      <c r="S251" s="61">
        <f t="shared" si="13"/>
        <v>0</v>
      </c>
      <c r="T251" s="60">
        <f t="shared" si="14"/>
        <v>0</v>
      </c>
    </row>
    <row r="252" spans="1:20" ht="21.75" hidden="1" x14ac:dyDescent="0.5">
      <c r="A252" s="67"/>
      <c r="B252" s="58"/>
      <c r="C252" s="65"/>
      <c r="D252" s="65" t="s">
        <v>359</v>
      </c>
      <c r="E252" s="52" t="s">
        <v>360</v>
      </c>
      <c r="F252" s="54"/>
      <c r="G252" s="54"/>
      <c r="H252" s="54"/>
      <c r="I252" s="54"/>
      <c r="J252" s="54"/>
      <c r="K252" s="54"/>
      <c r="L252" s="54"/>
      <c r="M252" s="55"/>
      <c r="N252" s="56"/>
      <c r="O252" s="56"/>
      <c r="P252" s="57"/>
      <c r="Q252" s="60">
        <f t="shared" si="15"/>
        <v>0</v>
      </c>
      <c r="R252" s="57"/>
      <c r="S252" s="61">
        <f t="shared" si="13"/>
        <v>0</v>
      </c>
      <c r="T252" s="60">
        <f t="shared" si="14"/>
        <v>0</v>
      </c>
    </row>
    <row r="253" spans="1:20" ht="21.75" hidden="1" x14ac:dyDescent="0.5">
      <c r="A253" s="67"/>
      <c r="B253" s="58"/>
      <c r="C253" s="65"/>
      <c r="D253" s="65" t="s">
        <v>361</v>
      </c>
      <c r="E253" s="52" t="s">
        <v>360</v>
      </c>
      <c r="F253" s="54"/>
      <c r="G253" s="54"/>
      <c r="H253" s="54"/>
      <c r="I253" s="54"/>
      <c r="J253" s="54"/>
      <c r="K253" s="54"/>
      <c r="L253" s="54"/>
      <c r="M253" s="55"/>
      <c r="N253" s="56"/>
      <c r="O253" s="56"/>
      <c r="P253" s="57"/>
      <c r="Q253" s="60">
        <f t="shared" si="15"/>
        <v>0</v>
      </c>
      <c r="R253" s="57"/>
      <c r="S253" s="61">
        <f t="shared" si="13"/>
        <v>0</v>
      </c>
      <c r="T253" s="60">
        <f t="shared" si="14"/>
        <v>0</v>
      </c>
    </row>
    <row r="254" spans="1:20" ht="21.75" hidden="1" x14ac:dyDescent="0.5">
      <c r="A254" s="67"/>
      <c r="B254" s="58">
        <v>6.7</v>
      </c>
      <c r="C254" s="52" t="s">
        <v>362</v>
      </c>
      <c r="D254" s="52"/>
      <c r="E254" s="54"/>
      <c r="F254" s="54"/>
      <c r="G254" s="54"/>
      <c r="H254" s="54"/>
      <c r="I254" s="54"/>
      <c r="J254" s="54"/>
      <c r="K254" s="54"/>
      <c r="L254" s="54"/>
      <c r="M254" s="55"/>
      <c r="N254" s="56"/>
      <c r="O254" s="56"/>
      <c r="P254" s="57"/>
      <c r="Q254" s="60">
        <f t="shared" si="15"/>
        <v>0</v>
      </c>
      <c r="R254" s="57"/>
      <c r="S254" s="61">
        <f t="shared" si="13"/>
        <v>0</v>
      </c>
      <c r="T254" s="60">
        <f t="shared" si="14"/>
        <v>0</v>
      </c>
    </row>
    <row r="255" spans="1:20" ht="21.75" hidden="1" x14ac:dyDescent="0.5">
      <c r="A255" s="67"/>
      <c r="B255" s="58"/>
      <c r="C255" s="65" t="s">
        <v>363</v>
      </c>
      <c r="D255" s="52" t="s">
        <v>364</v>
      </c>
      <c r="E255" s="54"/>
      <c r="F255" s="54"/>
      <c r="G255" s="54"/>
      <c r="H255" s="54"/>
      <c r="I255" s="54"/>
      <c r="J255" s="54"/>
      <c r="K255" s="54"/>
      <c r="L255" s="54"/>
      <c r="M255" s="55"/>
      <c r="N255" s="56"/>
      <c r="O255" s="56"/>
      <c r="P255" s="57"/>
      <c r="Q255" s="60">
        <f t="shared" si="15"/>
        <v>0</v>
      </c>
      <c r="R255" s="57"/>
      <c r="S255" s="61">
        <f t="shared" si="13"/>
        <v>0</v>
      </c>
      <c r="T255" s="60">
        <f t="shared" si="14"/>
        <v>0</v>
      </c>
    </row>
    <row r="256" spans="1:20" ht="21.75" hidden="1" x14ac:dyDescent="0.5">
      <c r="A256" s="67"/>
      <c r="B256" s="58"/>
      <c r="C256" s="65"/>
      <c r="D256" s="65" t="s">
        <v>365</v>
      </c>
      <c r="E256" s="52" t="s">
        <v>366</v>
      </c>
      <c r="F256" s="54"/>
      <c r="G256" s="54"/>
      <c r="H256" s="54"/>
      <c r="I256" s="54"/>
      <c r="J256" s="54"/>
      <c r="K256" s="54"/>
      <c r="L256" s="54"/>
      <c r="M256" s="55"/>
      <c r="N256" s="56"/>
      <c r="O256" s="56"/>
      <c r="P256" s="57"/>
      <c r="Q256" s="60">
        <f t="shared" si="15"/>
        <v>0</v>
      </c>
      <c r="R256" s="57"/>
      <c r="S256" s="61">
        <f t="shared" si="13"/>
        <v>0</v>
      </c>
      <c r="T256" s="60">
        <f t="shared" si="14"/>
        <v>0</v>
      </c>
    </row>
    <row r="257" spans="1:20" ht="21.75" hidden="1" x14ac:dyDescent="0.5">
      <c r="A257" s="67"/>
      <c r="B257" s="58"/>
      <c r="C257" s="65"/>
      <c r="D257" s="65" t="s">
        <v>367</v>
      </c>
      <c r="E257" s="52" t="s">
        <v>366</v>
      </c>
      <c r="F257" s="54"/>
      <c r="G257" s="54"/>
      <c r="H257" s="54"/>
      <c r="I257" s="54"/>
      <c r="J257" s="54"/>
      <c r="K257" s="54"/>
      <c r="L257" s="54"/>
      <c r="M257" s="55"/>
      <c r="N257" s="56"/>
      <c r="O257" s="56"/>
      <c r="P257" s="57"/>
      <c r="Q257" s="60">
        <f t="shared" si="15"/>
        <v>0</v>
      </c>
      <c r="R257" s="57"/>
      <c r="S257" s="61">
        <f t="shared" si="13"/>
        <v>0</v>
      </c>
      <c r="T257" s="60">
        <f t="shared" si="14"/>
        <v>0</v>
      </c>
    </row>
    <row r="258" spans="1:20" ht="21.75" hidden="1" x14ac:dyDescent="0.5">
      <c r="A258" s="67"/>
      <c r="B258" s="58"/>
      <c r="C258" s="65" t="s">
        <v>368</v>
      </c>
      <c r="D258" s="52" t="s">
        <v>369</v>
      </c>
      <c r="E258" s="54"/>
      <c r="F258" s="54"/>
      <c r="G258" s="54"/>
      <c r="H258" s="54"/>
      <c r="I258" s="54"/>
      <c r="J258" s="54"/>
      <c r="K258" s="54"/>
      <c r="L258" s="54"/>
      <c r="M258" s="55"/>
      <c r="N258" s="56"/>
      <c r="O258" s="56"/>
      <c r="P258" s="57"/>
      <c r="Q258" s="60">
        <f t="shared" si="15"/>
        <v>0</v>
      </c>
      <c r="R258" s="57"/>
      <c r="S258" s="61">
        <f t="shared" si="13"/>
        <v>0</v>
      </c>
      <c r="T258" s="60">
        <f t="shared" si="14"/>
        <v>0</v>
      </c>
    </row>
    <row r="259" spans="1:20" ht="21.75" hidden="1" x14ac:dyDescent="0.5">
      <c r="A259" s="67"/>
      <c r="B259" s="58"/>
      <c r="C259" s="65"/>
      <c r="D259" s="65" t="s">
        <v>370</v>
      </c>
      <c r="E259" s="52" t="s">
        <v>366</v>
      </c>
      <c r="F259" s="54"/>
      <c r="G259" s="54"/>
      <c r="H259" s="54"/>
      <c r="I259" s="54"/>
      <c r="J259" s="54"/>
      <c r="K259" s="54"/>
      <c r="L259" s="54"/>
      <c r="M259" s="55"/>
      <c r="N259" s="56"/>
      <c r="O259" s="56"/>
      <c r="P259" s="57"/>
      <c r="Q259" s="60">
        <f t="shared" si="15"/>
        <v>0</v>
      </c>
      <c r="R259" s="57"/>
      <c r="S259" s="61">
        <f t="shared" si="13"/>
        <v>0</v>
      </c>
      <c r="T259" s="60">
        <f t="shared" si="14"/>
        <v>0</v>
      </c>
    </row>
    <row r="260" spans="1:20" ht="21.75" hidden="1" x14ac:dyDescent="0.5">
      <c r="A260" s="67"/>
      <c r="B260" s="58"/>
      <c r="C260" s="65"/>
      <c r="D260" s="65" t="s">
        <v>371</v>
      </c>
      <c r="E260" s="52" t="s">
        <v>366</v>
      </c>
      <c r="F260" s="54"/>
      <c r="G260" s="54"/>
      <c r="H260" s="54"/>
      <c r="I260" s="54"/>
      <c r="J260" s="54"/>
      <c r="K260" s="54"/>
      <c r="L260" s="54"/>
      <c r="M260" s="55"/>
      <c r="N260" s="56"/>
      <c r="O260" s="56"/>
      <c r="P260" s="57"/>
      <c r="Q260" s="60">
        <f t="shared" si="15"/>
        <v>0</v>
      </c>
      <c r="R260" s="57"/>
      <c r="S260" s="61">
        <f t="shared" si="13"/>
        <v>0</v>
      </c>
      <c r="T260" s="60">
        <f t="shared" si="14"/>
        <v>0</v>
      </c>
    </row>
    <row r="261" spans="1:20" ht="21.75" hidden="1" x14ac:dyDescent="0.5">
      <c r="A261" s="67"/>
      <c r="B261" s="58"/>
      <c r="C261" s="65" t="s">
        <v>372</v>
      </c>
      <c r="D261" s="52" t="s">
        <v>373</v>
      </c>
      <c r="E261" s="54"/>
      <c r="F261" s="54"/>
      <c r="G261" s="54"/>
      <c r="H261" s="54"/>
      <c r="I261" s="54"/>
      <c r="J261" s="54"/>
      <c r="K261" s="54"/>
      <c r="L261" s="54"/>
      <c r="M261" s="55"/>
      <c r="N261" s="56"/>
      <c r="O261" s="56"/>
      <c r="P261" s="57"/>
      <c r="Q261" s="60">
        <f t="shared" si="15"/>
        <v>0</v>
      </c>
      <c r="R261" s="57"/>
      <c r="S261" s="61">
        <f t="shared" si="13"/>
        <v>0</v>
      </c>
      <c r="T261" s="60">
        <f t="shared" si="14"/>
        <v>0</v>
      </c>
    </row>
    <row r="262" spans="1:20" ht="21.75" hidden="1" x14ac:dyDescent="0.5">
      <c r="A262" s="67"/>
      <c r="B262" s="58"/>
      <c r="C262" s="65"/>
      <c r="D262" s="65" t="s">
        <v>374</v>
      </c>
      <c r="E262" s="52" t="s">
        <v>366</v>
      </c>
      <c r="F262" s="54"/>
      <c r="G262" s="54"/>
      <c r="H262" s="54"/>
      <c r="I262" s="54"/>
      <c r="J262" s="54"/>
      <c r="K262" s="54"/>
      <c r="L262" s="54"/>
      <c r="M262" s="55"/>
      <c r="N262" s="56"/>
      <c r="O262" s="56"/>
      <c r="P262" s="57"/>
      <c r="Q262" s="60">
        <f t="shared" si="15"/>
        <v>0</v>
      </c>
      <c r="R262" s="57"/>
      <c r="S262" s="61">
        <f t="shared" si="13"/>
        <v>0</v>
      </c>
      <c r="T262" s="60">
        <f t="shared" si="14"/>
        <v>0</v>
      </c>
    </row>
    <row r="263" spans="1:20" ht="21.75" hidden="1" x14ac:dyDescent="0.5">
      <c r="A263" s="67"/>
      <c r="B263" s="58"/>
      <c r="C263" s="65"/>
      <c r="D263" s="65" t="s">
        <v>375</v>
      </c>
      <c r="E263" s="52" t="s">
        <v>366</v>
      </c>
      <c r="F263" s="54"/>
      <c r="G263" s="54"/>
      <c r="H263" s="54"/>
      <c r="I263" s="54"/>
      <c r="J263" s="54"/>
      <c r="K263" s="54"/>
      <c r="L263" s="54"/>
      <c r="M263" s="55"/>
      <c r="N263" s="56"/>
      <c r="O263" s="56"/>
      <c r="P263" s="57"/>
      <c r="Q263" s="60">
        <f t="shared" si="15"/>
        <v>0</v>
      </c>
      <c r="R263" s="57"/>
      <c r="S263" s="61">
        <f t="shared" si="13"/>
        <v>0</v>
      </c>
      <c r="T263" s="60">
        <f t="shared" si="14"/>
        <v>0</v>
      </c>
    </row>
    <row r="264" spans="1:20" ht="21.75" hidden="1" x14ac:dyDescent="0.5">
      <c r="A264" s="67"/>
      <c r="B264" s="58"/>
      <c r="C264" s="65" t="s">
        <v>376</v>
      </c>
      <c r="D264" s="52" t="s">
        <v>377</v>
      </c>
      <c r="E264" s="54"/>
      <c r="F264" s="54"/>
      <c r="G264" s="54"/>
      <c r="H264" s="54"/>
      <c r="I264" s="54"/>
      <c r="J264" s="54"/>
      <c r="K264" s="54"/>
      <c r="L264" s="54"/>
      <c r="M264" s="55"/>
      <c r="N264" s="56"/>
      <c r="O264" s="56"/>
      <c r="P264" s="57"/>
      <c r="Q264" s="60">
        <f t="shared" si="15"/>
        <v>0</v>
      </c>
      <c r="R264" s="57"/>
      <c r="S264" s="61">
        <f t="shared" si="13"/>
        <v>0</v>
      </c>
      <c r="T264" s="60">
        <f t="shared" si="14"/>
        <v>0</v>
      </c>
    </row>
    <row r="265" spans="1:20" ht="21.75" hidden="1" x14ac:dyDescent="0.5">
      <c r="A265" s="67"/>
      <c r="B265" s="58"/>
      <c r="C265" s="65"/>
      <c r="D265" s="65" t="s">
        <v>378</v>
      </c>
      <c r="E265" s="52" t="s">
        <v>366</v>
      </c>
      <c r="F265" s="54"/>
      <c r="G265" s="54"/>
      <c r="H265" s="54"/>
      <c r="I265" s="54"/>
      <c r="J265" s="54"/>
      <c r="K265" s="54"/>
      <c r="L265" s="54"/>
      <c r="M265" s="55"/>
      <c r="N265" s="56"/>
      <c r="O265" s="56"/>
      <c r="P265" s="57"/>
      <c r="Q265" s="60">
        <f t="shared" si="15"/>
        <v>0</v>
      </c>
      <c r="R265" s="57"/>
      <c r="S265" s="61">
        <f t="shared" si="13"/>
        <v>0</v>
      </c>
      <c r="T265" s="60">
        <f t="shared" si="14"/>
        <v>0</v>
      </c>
    </row>
    <row r="266" spans="1:20" ht="21.75" hidden="1" x14ac:dyDescent="0.5">
      <c r="A266" s="67"/>
      <c r="B266" s="58"/>
      <c r="C266" s="65"/>
      <c r="D266" s="65" t="s">
        <v>379</v>
      </c>
      <c r="E266" s="52" t="s">
        <v>366</v>
      </c>
      <c r="F266" s="54"/>
      <c r="G266" s="54"/>
      <c r="H266" s="54"/>
      <c r="I266" s="54"/>
      <c r="J266" s="54"/>
      <c r="K266" s="54"/>
      <c r="L266" s="54"/>
      <c r="M266" s="55"/>
      <c r="N266" s="56"/>
      <c r="O266" s="56"/>
      <c r="P266" s="57"/>
      <c r="Q266" s="60">
        <f t="shared" si="15"/>
        <v>0</v>
      </c>
      <c r="R266" s="57"/>
      <c r="S266" s="61">
        <f t="shared" si="13"/>
        <v>0</v>
      </c>
      <c r="T266" s="60">
        <f t="shared" si="14"/>
        <v>0</v>
      </c>
    </row>
    <row r="267" spans="1:20" ht="21.75" hidden="1" x14ac:dyDescent="0.5">
      <c r="A267" s="100"/>
      <c r="B267" s="101">
        <v>6.8</v>
      </c>
      <c r="C267" s="102" t="s">
        <v>380</v>
      </c>
      <c r="D267" s="103"/>
      <c r="E267" s="54"/>
      <c r="F267" s="54"/>
      <c r="G267" s="54"/>
      <c r="H267" s="54"/>
      <c r="I267" s="54"/>
      <c r="J267" s="54"/>
      <c r="K267" s="54"/>
      <c r="L267" s="54"/>
      <c r="M267" s="55"/>
      <c r="N267" s="56"/>
      <c r="O267" s="56"/>
      <c r="P267" s="57"/>
      <c r="Q267" s="60">
        <f t="shared" si="15"/>
        <v>0</v>
      </c>
      <c r="R267" s="57"/>
      <c r="S267" s="61">
        <f t="shared" si="13"/>
        <v>0</v>
      </c>
      <c r="T267" s="60">
        <f t="shared" si="14"/>
        <v>0</v>
      </c>
    </row>
    <row r="268" spans="1:20" ht="21.75" hidden="1" x14ac:dyDescent="0.5">
      <c r="A268" s="57"/>
      <c r="B268" s="89" t="s">
        <v>381</v>
      </c>
      <c r="C268" s="104" t="s">
        <v>382</v>
      </c>
      <c r="D268" s="89"/>
      <c r="E268" s="89"/>
      <c r="F268" s="89"/>
      <c r="G268" s="89"/>
      <c r="H268" s="89"/>
      <c r="I268" s="89"/>
      <c r="J268" s="54"/>
      <c r="K268" s="54"/>
      <c r="L268" s="54"/>
      <c r="M268" s="55"/>
      <c r="N268" s="56"/>
      <c r="O268" s="56"/>
      <c r="P268" s="57"/>
      <c r="Q268" s="60">
        <f t="shared" si="15"/>
        <v>0</v>
      </c>
      <c r="R268" s="57"/>
      <c r="S268" s="61">
        <f t="shared" si="13"/>
        <v>0</v>
      </c>
      <c r="T268" s="60">
        <f t="shared" si="14"/>
        <v>0</v>
      </c>
    </row>
    <row r="269" spans="1:20" ht="21.75" hidden="1" x14ac:dyDescent="0.5">
      <c r="A269" s="105">
        <v>6</v>
      </c>
      <c r="B269" s="23" t="s">
        <v>383</v>
      </c>
      <c r="C269" s="106"/>
      <c r="D269" s="23">
        <v>6.1</v>
      </c>
      <c r="E269" s="23" t="s">
        <v>384</v>
      </c>
      <c r="F269" s="23"/>
      <c r="G269" s="23"/>
      <c r="H269" s="23"/>
      <c r="I269" s="23"/>
      <c r="J269" s="26"/>
      <c r="K269" s="26"/>
      <c r="L269" s="26"/>
      <c r="M269" s="26"/>
      <c r="N269" s="140" t="s">
        <v>385</v>
      </c>
      <c r="O269" s="141">
        <v>0</v>
      </c>
      <c r="P269" s="142">
        <v>2800</v>
      </c>
      <c r="Q269" s="107">
        <f t="shared" si="15"/>
        <v>0</v>
      </c>
      <c r="R269" s="105">
        <v>1.07</v>
      </c>
      <c r="S269" s="108">
        <f t="shared" si="13"/>
        <v>2996</v>
      </c>
      <c r="T269" s="107">
        <f t="shared" si="14"/>
        <v>0</v>
      </c>
    </row>
    <row r="270" spans="1:20" ht="24" x14ac:dyDescent="0.55000000000000004">
      <c r="A270" s="49"/>
      <c r="B270" s="46"/>
      <c r="C270" s="44" t="s">
        <v>386</v>
      </c>
      <c r="D270" s="44"/>
      <c r="E270" s="44"/>
      <c r="F270" s="44"/>
      <c r="G270" s="44"/>
      <c r="H270" s="46"/>
      <c r="I270" s="46"/>
      <c r="J270" s="46"/>
      <c r="K270" s="46"/>
      <c r="L270" s="46"/>
      <c r="M270" s="46"/>
      <c r="N270" s="109"/>
      <c r="O270" s="109"/>
      <c r="P270" s="47"/>
      <c r="Q270" s="110"/>
      <c r="R270" s="111"/>
      <c r="S270" s="111"/>
      <c r="T270" s="111"/>
    </row>
    <row r="271" spans="1:20" ht="23.25" x14ac:dyDescent="0.5">
      <c r="A271" s="105"/>
      <c r="B271" s="143"/>
      <c r="C271" s="144" t="s">
        <v>51</v>
      </c>
      <c r="D271" s="144"/>
      <c r="E271" s="144" t="s">
        <v>58</v>
      </c>
      <c r="F271" s="145" t="str">
        <f>+[1]คำนวณค่าดำเนินการฯ!N5</f>
        <v>ปกติ</v>
      </c>
      <c r="G271" s="144" t="s">
        <v>14</v>
      </c>
      <c r="H271" s="143"/>
      <c r="I271" s="143"/>
      <c r="J271" s="143"/>
      <c r="K271" s="143"/>
      <c r="L271" s="143"/>
      <c r="M271" s="143"/>
      <c r="N271" s="146"/>
      <c r="O271" s="146"/>
      <c r="P271" s="112"/>
      <c r="Q271" s="113"/>
      <c r="R271" s="105"/>
      <c r="S271" s="113"/>
      <c r="T271" s="113"/>
    </row>
    <row r="272" spans="1:20" ht="24" x14ac:dyDescent="0.55000000000000004">
      <c r="A272" s="114"/>
      <c r="B272" s="115"/>
      <c r="C272" s="116" t="s">
        <v>387</v>
      </c>
      <c r="D272" s="116"/>
      <c r="E272" s="116"/>
      <c r="F272" s="116"/>
      <c r="G272" s="116"/>
      <c r="H272" s="115"/>
      <c r="I272" s="115"/>
      <c r="J272" s="115"/>
      <c r="K272" s="115"/>
      <c r="L272" s="115"/>
      <c r="M272" s="115"/>
      <c r="N272" s="117"/>
      <c r="O272" s="117"/>
      <c r="P272" s="118"/>
      <c r="Q272" s="119"/>
      <c r="R272" s="120"/>
      <c r="S272" s="119"/>
      <c r="T272" s="121"/>
    </row>
    <row r="273" spans="1:20" ht="25.5" x14ac:dyDescent="0.65">
      <c r="A273" s="122"/>
      <c r="B273" s="123"/>
      <c r="C273" s="116" t="s">
        <v>387</v>
      </c>
      <c r="D273" s="124"/>
      <c r="E273" s="124"/>
      <c r="F273" s="124"/>
      <c r="G273" s="124"/>
      <c r="H273" s="123"/>
      <c r="I273" s="123"/>
      <c r="J273" s="123"/>
      <c r="K273" s="123" t="s">
        <v>388</v>
      </c>
      <c r="L273" s="123"/>
      <c r="M273" s="123"/>
      <c r="N273" s="125"/>
      <c r="O273" s="126"/>
      <c r="P273" s="126"/>
      <c r="Q273" s="126"/>
      <c r="R273" s="126"/>
      <c r="S273" s="127"/>
      <c r="T273" s="128"/>
    </row>
    <row r="274" spans="1:20" ht="23.25" x14ac:dyDescent="0.5">
      <c r="A274" s="26"/>
      <c r="B274" s="26"/>
      <c r="C274" s="129"/>
      <c r="D274" s="129"/>
      <c r="E274" s="130"/>
      <c r="F274" s="130"/>
      <c r="G274" s="130"/>
      <c r="H274" s="130"/>
      <c r="I274" s="129"/>
      <c r="J274" s="129"/>
      <c r="K274" s="129"/>
      <c r="L274" s="129"/>
      <c r="M274" s="129"/>
      <c r="N274" s="131"/>
      <c r="O274" s="129"/>
      <c r="P274" s="129"/>
      <c r="Q274" s="129"/>
      <c r="R274" s="129"/>
      <c r="S274" s="129"/>
      <c r="T274" s="129"/>
    </row>
    <row r="275" spans="1:20" ht="23.25" x14ac:dyDescent="0.5">
      <c r="A275" s="26"/>
      <c r="B275" s="26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</row>
    <row r="276" spans="1:20" ht="24" x14ac:dyDescent="0.5">
      <c r="A276" s="26"/>
      <c r="B276" s="129"/>
      <c r="C276" s="129"/>
      <c r="D276" s="132"/>
      <c r="E276" s="132"/>
      <c r="F276" s="132"/>
      <c r="G276" s="132"/>
      <c r="H276" s="132"/>
      <c r="I276" s="133"/>
      <c r="J276" s="133"/>
      <c r="K276" s="133"/>
      <c r="L276" s="133"/>
      <c r="M276" s="133"/>
      <c r="N276" s="133"/>
      <c r="O276" s="134"/>
      <c r="P276" s="135"/>
      <c r="Q276" s="132"/>
      <c r="R276" s="132"/>
      <c r="S276" s="132"/>
      <c r="T276" s="132"/>
    </row>
    <row r="277" spans="1:20" ht="24" x14ac:dyDescent="0.5">
      <c r="A277" s="26"/>
      <c r="B277" s="136"/>
      <c r="C277" s="28"/>
      <c r="D277" s="134"/>
      <c r="E277" s="134"/>
      <c r="F277" s="134"/>
      <c r="G277" s="134"/>
      <c r="H277" s="134"/>
      <c r="I277" s="137"/>
      <c r="J277" s="138" t="s">
        <v>389</v>
      </c>
      <c r="K277" s="138"/>
      <c r="L277" s="138"/>
      <c r="M277" s="137"/>
      <c r="N277" s="137"/>
      <c r="O277" s="134"/>
      <c r="P277" s="139"/>
      <c r="Q277" s="134"/>
      <c r="R277" s="134"/>
      <c r="S277" s="134"/>
      <c r="T277" s="134"/>
    </row>
    <row r="278" spans="1:20" ht="24" x14ac:dyDescent="0.5">
      <c r="A278" s="26"/>
      <c r="B278" s="26"/>
      <c r="C278" s="26"/>
      <c r="D278" s="133"/>
      <c r="E278" s="133"/>
      <c r="F278" s="133"/>
      <c r="G278" s="133"/>
      <c r="H278" s="133"/>
      <c r="I278" s="133"/>
      <c r="J278" s="138" t="s">
        <v>390</v>
      </c>
      <c r="K278" s="138"/>
      <c r="L278" s="138"/>
      <c r="M278" s="137"/>
      <c r="N278" s="134"/>
      <c r="O278" s="134"/>
      <c r="P278" s="137"/>
      <c r="Q278" s="133"/>
      <c r="R278" s="133"/>
      <c r="S278" s="133"/>
      <c r="T278" s="137"/>
    </row>
    <row r="279" spans="1:20" ht="24" x14ac:dyDescent="0.5">
      <c r="A279" s="26"/>
      <c r="B279" s="26"/>
      <c r="C279" s="26"/>
      <c r="D279" s="137"/>
      <c r="E279" s="137"/>
      <c r="F279" s="137"/>
      <c r="G279" s="137"/>
      <c r="H279" s="137"/>
      <c r="I279" s="137"/>
      <c r="J279" s="138" t="s">
        <v>391</v>
      </c>
      <c r="K279" s="138"/>
      <c r="L279" s="138"/>
      <c r="M279" s="137"/>
      <c r="N279" s="134"/>
      <c r="O279" s="134"/>
      <c r="P279" s="137"/>
      <c r="Q279" s="137"/>
      <c r="R279" s="137"/>
      <c r="S279" s="137"/>
      <c r="T279" s="137"/>
    </row>
    <row r="280" spans="1:20" ht="24" x14ac:dyDescent="0.5">
      <c r="A280" s="26"/>
      <c r="B280" s="26"/>
      <c r="C280" s="26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4"/>
      <c r="O280" s="134"/>
      <c r="P280" s="137"/>
      <c r="Q280" s="137"/>
      <c r="R280" s="137"/>
      <c r="S280" s="137"/>
      <c r="T280" s="137"/>
    </row>
  </sheetData>
  <mergeCells count="33">
    <mergeCell ref="N54:N55"/>
    <mergeCell ref="O54:O55"/>
    <mergeCell ref="P54:Q54"/>
    <mergeCell ref="R54:R55"/>
    <mergeCell ref="S54:T54"/>
    <mergeCell ref="N273:S273"/>
    <mergeCell ref="F48:G48"/>
    <mergeCell ref="I48:J48"/>
    <mergeCell ref="H49:I49"/>
    <mergeCell ref="H50:I50"/>
    <mergeCell ref="D53:F53"/>
    <mergeCell ref="A54:A55"/>
    <mergeCell ref="B54:M55"/>
    <mergeCell ref="H32:I32"/>
    <mergeCell ref="H41:I41"/>
    <mergeCell ref="H42:I42"/>
    <mergeCell ref="F46:G46"/>
    <mergeCell ref="I46:J46"/>
    <mergeCell ref="F47:G47"/>
    <mergeCell ref="I47:J47"/>
    <mergeCell ref="I12:J12"/>
    <mergeCell ref="F29:G29"/>
    <mergeCell ref="I29:J29"/>
    <mergeCell ref="F30:G30"/>
    <mergeCell ref="I30:J30"/>
    <mergeCell ref="F31:G31"/>
    <mergeCell ref="I31:J31"/>
    <mergeCell ref="A1:T1"/>
    <mergeCell ref="F9:G9"/>
    <mergeCell ref="I9:J9"/>
    <mergeCell ref="F10:G10"/>
    <mergeCell ref="I10:J10"/>
    <mergeCell ref="I11:J1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2020-12-08T07:44:16Z</dcterms:created>
  <dcterms:modified xsi:type="dcterms:W3CDTF">2020-12-08T07:52:30Z</dcterms:modified>
</cp:coreProperties>
</file>